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feicker\Desktop\2023\website\"/>
    </mc:Choice>
  </mc:AlternateContent>
  <xr:revisionPtr revIDLastSave="0" documentId="8_{2C80EAB7-FD7F-479D-BA22-6F5D5D800E63}" xr6:coauthVersionLast="47" xr6:coauthVersionMax="47" xr10:uidLastSave="{00000000-0000-0000-0000-000000000000}"/>
  <bookViews>
    <workbookView xWindow="4392" yWindow="4512" windowWidth="18852" windowHeight="19632" xr2:uid="{00000000-000D-0000-FFFF-FFFF00000000}"/>
  </bookViews>
  <sheets>
    <sheet name="FY24" sheetId="13" r:id="rId1"/>
    <sheet name="FY23" sheetId="12" r:id="rId2"/>
    <sheet name="FY22" sheetId="11" r:id="rId3"/>
    <sheet name="FY21" sheetId="10" r:id="rId4"/>
    <sheet name="FY20" sheetId="9" r:id="rId5"/>
    <sheet name="FY19" sheetId="8" r:id="rId6"/>
    <sheet name="FY18" sheetId="1" r:id="rId7"/>
    <sheet name="FY17" sheetId="2" r:id="rId8"/>
    <sheet name="FY16" sheetId="3" r:id="rId9"/>
    <sheet name="FY15" sheetId="4" r:id="rId10"/>
    <sheet name="FY14" sheetId="6" r:id="rId11"/>
    <sheet name="FY13" sheetId="7" r:id="rId12"/>
  </sheets>
  <definedNames>
    <definedName name="TitleRegion.1.a2.i22.1" localSheetId="6">FiscalYear2018[[#Headers],[Categories]]</definedName>
    <definedName name="TitleRegion.1.a2.i22.1" localSheetId="5">FiscalYear20188[[#Headers],[Categories]]</definedName>
    <definedName name="TitleRegion.1.a2.i22.1" localSheetId="4">FiscalYear201889[[#Headers],[Categories]]</definedName>
    <definedName name="TitleRegion.1.a2.i22.1" localSheetId="3">FiscalYear20188910[[#Headers],[Categories]]</definedName>
    <definedName name="TitleRegion.1.a2.i22.1" localSheetId="2">FiscalYear2018891011[[#Headers],[Categories]]</definedName>
    <definedName name="TitleRegion.1.a2.i22.1" localSheetId="1">FiscalYear201889101112[[#Headers],[Categories]]</definedName>
    <definedName name="TitleRegion.1.a2.i22.1" localSheetId="0">FiscalYear20188910111213[[#Headers],[Categories]]</definedName>
    <definedName name="TitleRegion2.a2.i23.2" localSheetId="7">FiscalYear2017[[#Headers],[Categories]]</definedName>
    <definedName name="TitleRegion3.a2.i27.3" localSheetId="8">FiscalYear2016[[#Headers],[Categories]]</definedName>
    <definedName name="TitleRegion4.a2.i25.4" localSheetId="9">FiscalYear2015[[#Headers],[Categories]]</definedName>
    <definedName name="TitleRegion5.a2.i19.5" localSheetId="10">FiscalYear2014[[#Headers],[Categories]]</definedName>
    <definedName name="TitleRegion6.a2.i19.6" localSheetId="11">FiscalYear2013[[#Headers],[Categories]]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3" i="13"/>
  <c r="H21" i="13"/>
  <c r="G21" i="13"/>
  <c r="F21" i="13"/>
  <c r="E21" i="13"/>
  <c r="D21" i="13"/>
  <c r="C21" i="13"/>
  <c r="B21" i="13"/>
  <c r="I22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<sst xmlns="http://schemas.openxmlformats.org/spreadsheetml/2006/main" count="468" uniqueCount="168">
  <si>
    <t>Categories</t>
  </si>
  <si>
    <t>IUB</t>
  </si>
  <si>
    <t>IUPUI</t>
  </si>
  <si>
    <t>IUE</t>
  </si>
  <si>
    <t>IUK</t>
  </si>
  <si>
    <t>IUN</t>
  </si>
  <si>
    <t>IUSB</t>
  </si>
  <si>
    <t>IUS</t>
  </si>
  <si>
    <t>Envelope</t>
  </si>
  <si>
    <t>Roof</t>
  </si>
  <si>
    <t>Windows</t>
  </si>
  <si>
    <t>Electrical</t>
  </si>
  <si>
    <t>Elevator &amp; Lifts</t>
  </si>
  <si>
    <t>Fire Protection</t>
  </si>
  <si>
    <t>Plumbing</t>
  </si>
  <si>
    <t>Interior Construction</t>
  </si>
  <si>
    <t>Classrooms</t>
  </si>
  <si>
    <t>Chilled Water Production/Distribution</t>
  </si>
  <si>
    <t>Electricity Production/Distribution</t>
  </si>
  <si>
    <t>Hardscape</t>
  </si>
  <si>
    <t>Landscape</t>
  </si>
  <si>
    <t>Sewer Utilities</t>
  </si>
  <si>
    <t>Steam Production/Distribution</t>
  </si>
  <si>
    <t>Stormwater Utilities</t>
  </si>
  <si>
    <t>Water Utilities</t>
  </si>
  <si>
    <t>Emergency</t>
  </si>
  <si>
    <t>Subtotal by Category</t>
  </si>
  <si>
    <t>$14,274,303</t>
  </si>
  <si>
    <t>end of FY18 table</t>
  </si>
  <si>
    <t>$590,259</t>
  </si>
  <si>
    <t>$938,637</t>
  </si>
  <si>
    <t>$1,149,924</t>
  </si>
  <si>
    <t>$1,101,263</t>
  </si>
  <si>
    <t>$39,904,723</t>
  </si>
  <si>
    <t>Totals by Campus</t>
  </si>
  <si>
    <t>$21,271,722</t>
  </si>
  <si>
    <t>$578,615</t>
  </si>
  <si>
    <t>FY17 Indiana University Repair and Rehabilitation Summary</t>
  </si>
  <si>
    <t>FY18 Indiana University Repair and Rehabilitation Summary</t>
  </si>
  <si>
    <t>Facility Condition Assessment/Systems</t>
  </si>
  <si>
    <t>$20,909,000</t>
  </si>
  <si>
    <t>$13,615,000</t>
  </si>
  <si>
    <t>$547,950</t>
  </si>
  <si>
    <t>$550,000</t>
  </si>
  <si>
    <t>$890,000</t>
  </si>
  <si>
    <t>$1,065,000</t>
  </si>
  <si>
    <t>$960,000</t>
  </si>
  <si>
    <t>$38,536,950</t>
  </si>
  <si>
    <t>end of FY17 table</t>
  </si>
  <si>
    <t>FY16 Indiana University Repair and Rehabilitation Summary</t>
  </si>
  <si>
    <t>end of FY16 table</t>
  </si>
  <si>
    <t>Finishes</t>
  </si>
  <si>
    <t>Stairs</t>
  </si>
  <si>
    <t>Telecommunications</t>
  </si>
  <si>
    <t>Electricity Distribution</t>
  </si>
  <si>
    <t>Hardscape Repair</t>
  </si>
  <si>
    <t>Landscape Repair</t>
  </si>
  <si>
    <t>Security</t>
  </si>
  <si>
    <t>Site Lighting</t>
  </si>
  <si>
    <t>Utilities</t>
  </si>
  <si>
    <t>Unclassified</t>
  </si>
  <si>
    <t>1,100,000</t>
  </si>
  <si>
    <t>$20,001,436</t>
  </si>
  <si>
    <t>$13,465,000</t>
  </si>
  <si>
    <t>$570,000</t>
  </si>
  <si>
    <t>$650,000</t>
  </si>
  <si>
    <t>$1,200,000</t>
  </si>
  <si>
    <t>$1,350,000</t>
  </si>
  <si>
    <t>$1,100,000</t>
  </si>
  <si>
    <t>$38,336,436</t>
  </si>
  <si>
    <t>FY15 Indiana University Repair and Rehabilitation Summary</t>
  </si>
  <si>
    <t>Structure</t>
  </si>
  <si>
    <t>Security Systems Repair</t>
  </si>
  <si>
    <t> 50,000</t>
  </si>
  <si>
    <t>end of FY15 table</t>
  </si>
  <si>
    <t>$17,692,000</t>
  </si>
  <si>
    <t>$13,245,000</t>
  </si>
  <si>
    <t>$529,076</t>
  </si>
  <si>
    <t>$490,000</t>
  </si>
  <si>
    <t>$1,075,000</t>
  </si>
  <si>
    <t>$35,196,076</t>
  </si>
  <si>
    <t>FY14 Indiana University Repair and Rehabilitation Summary</t>
  </si>
  <si>
    <t>HVAC</t>
  </si>
  <si>
    <t>Emergency Maintenance</t>
  </si>
  <si>
    <t>Site Improvements</t>
  </si>
  <si>
    <t>Steam/Chilled Water Distribution</t>
  </si>
  <si>
    <t>26,705,000</t>
  </si>
  <si>
    <t>540,000</t>
  </si>
  <si>
    <t>13,260,000</t>
  </si>
  <si>
    <t>553,000</t>
  </si>
  <si>
    <t>1,000,000</t>
  </si>
  <si>
    <t>1,500,000</t>
  </si>
  <si>
    <t>44,658,000</t>
  </si>
  <si>
    <t>end of FY14 table</t>
  </si>
  <si>
    <t>FY13 Indiana University Repair and Rehabilitation Summary</t>
  </si>
  <si>
    <t>end of FY13 table</t>
  </si>
  <si>
    <t>Code</t>
  </si>
  <si>
    <t>Elevator</t>
  </si>
  <si>
    <t>Emergencies</t>
  </si>
  <si>
    <t>Mechanical</t>
  </si>
  <si>
    <t>Site</t>
  </si>
  <si>
    <t>Steam/Chilled Distribution</t>
  </si>
  <si>
    <t>Water/Sewer</t>
  </si>
  <si>
    <t>$28,800,000</t>
  </si>
  <si>
    <t>$8,600,000</t>
  </si>
  <si>
    <t>$300,000</t>
  </si>
  <si>
    <t>$500,000</t>
  </si>
  <si>
    <t>$700,000</t>
  </si>
  <si>
    <t>$39,900,000</t>
  </si>
  <si>
    <t>Mechanical Systems</t>
  </si>
  <si>
    <t>Building Envelope/Interiors</t>
  </si>
  <si>
    <t>Electrical/Distribution</t>
  </si>
  <si>
    <t>FY19 Indiana University Repair and Rehabilitation Summary</t>
  </si>
  <si>
    <t>$21,321,882</t>
  </si>
  <si>
    <t>$14,363,082</t>
  </si>
  <si>
    <t>$598,115</t>
  </si>
  <si>
    <t>$621,760</t>
  </si>
  <si>
    <t>$895,617</t>
  </si>
  <si>
    <t>$1,123,324</t>
  </si>
  <si>
    <t>$1,065,923</t>
  </si>
  <si>
    <t>$39,989,703</t>
  </si>
  <si>
    <t>FY20 Indiana University Repair and Rehabilitation Summary</t>
  </si>
  <si>
    <t>$21,687,163</t>
  </si>
  <si>
    <t>$15,320,464</t>
  </si>
  <si>
    <t>$623,603</t>
  </si>
  <si>
    <t>$645,208</t>
  </si>
  <si>
    <t>$988,709</t>
  </si>
  <si>
    <t>$1,143,017</t>
  </si>
  <si>
    <t>$1,092,934</t>
  </si>
  <si>
    <t>$41,501,098</t>
  </si>
  <si>
    <t>Building Structure</t>
  </si>
  <si>
    <t>Facility Condition Assessment</t>
  </si>
  <si>
    <t>FY21 Indiana University Repair and Rehabilitation Summary</t>
  </si>
  <si>
    <t xml:space="preserve">Sewer </t>
  </si>
  <si>
    <t>Stormwater</t>
  </si>
  <si>
    <t>$21,649,852</t>
  </si>
  <si>
    <t>$15,061,010</t>
  </si>
  <si>
    <t>Equipment</t>
  </si>
  <si>
    <t>$629,978</t>
  </si>
  <si>
    <t>$635,908</t>
  </si>
  <si>
    <t>$990,999</t>
  </si>
  <si>
    <t>$1,127,492</t>
  </si>
  <si>
    <t>$1,078,034</t>
  </si>
  <si>
    <t>$41,173,273</t>
  </si>
  <si>
    <t>FY22 Indiana University Repair and Rehabilitation Summary</t>
  </si>
  <si>
    <t>$14,901,464</t>
  </si>
  <si>
    <t>$22,486,163</t>
  </si>
  <si>
    <t>$605,603</t>
  </si>
  <si>
    <t>$659,208</t>
  </si>
  <si>
    <t>$981,709</t>
  </si>
  <si>
    <t>$1,121,017</t>
  </si>
  <si>
    <t>Foundation</t>
  </si>
  <si>
    <t>$1,067,934</t>
  </si>
  <si>
    <t>$41,823,098</t>
  </si>
  <si>
    <t>Retro-Commissioning</t>
  </si>
  <si>
    <t>$23,616,163</t>
  </si>
  <si>
    <t>$14,461,464</t>
  </si>
  <si>
    <t>$565,603</t>
  </si>
  <si>
    <t>$627,208</t>
  </si>
  <si>
    <t>$974,709</t>
  </si>
  <si>
    <t>$1,076,017</t>
  </si>
  <si>
    <t>$989,934</t>
  </si>
  <si>
    <t xml:space="preserve">$42,311,098 </t>
  </si>
  <si>
    <t>FY23 Indiana University Repair and Rehabilitation Summary</t>
  </si>
  <si>
    <t>FY24 Indiana University Repair and Rehabilitation Summary</t>
  </si>
  <si>
    <t>Interior Construction Academic</t>
  </si>
  <si>
    <t>Water Utilities including Chilled</t>
  </si>
  <si>
    <t>Existing Building Commissioning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</si>
</sst>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444444"/>
      <name val="Times New Roman"/>
      <family val="1"/>
    </font>
    <font>
      <b/>
      <sz val="11"/>
      <color rgb="FF444444"/>
      <name val="Times New Roman"/>
      <family val="1"/>
    </font>
    <font>
      <b/>
      <sz val="12"/>
      <color rgb="FF44444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</font>
    <font>
      <b/>
      <sz val="11"/>
      <color theme="1"/>
      <name val="Times New Roman"/>
    </font>
    <font>
      <sz val="8"/>
      <name val="Calibri"/>
      <family val="2"/>
      <scheme val="minor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/>
    <xf numFmtId="164" fontId="4" fillId="0" borderId="0" xfId="1" applyNumberFormat="1" applyFont="1" applyAlignme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 vertical="center" wrapText="1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/>
    <xf numFmtId="164" fontId="4" fillId="0" borderId="0" xfId="1" applyNumberFormat="1" applyFont="1" applyFill="1" applyAlignment="1">
      <alignment horizontal="right" vertical="center" wrapText="1"/>
    </xf>
    <xf numFmtId="164" fontId="9" fillId="0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Alignment="1">
      <alignment vertical="center"/>
    </xf>
    <xf numFmtId="0" fontId="6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164" fontId="0" fillId="0" borderId="0" xfId="0" applyNumberFormat="1" applyFill="1"/>
    <xf numFmtId="0" fontId="10" fillId="0" borderId="0" xfId="0" applyFont="1" applyFill="1"/>
    <xf numFmtId="0" fontId="2" fillId="0" borderId="0" xfId="0" applyFont="1" applyFill="1"/>
    <xf numFmtId="0" fontId="0" fillId="0" borderId="0" xfId="0" applyFill="1" applyAlignment="1">
      <alignment vertical="center"/>
    </xf>
    <xf numFmtId="164" fontId="7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 vertical="center"/>
    </xf>
    <xf numFmtId="0" fontId="5" fillId="0" borderId="0" xfId="0" applyFont="1"/>
    <xf numFmtId="0" fontId="5" fillId="0" borderId="0" xfId="0" applyFont="1" applyFill="1"/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1" fillId="0" borderId="0" xfId="0" applyFont="1"/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1" fillId="0" borderId="0" xfId="0" applyFont="1" applyFill="1"/>
    <xf numFmtId="49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/>
    </xf>
    <xf numFmtId="164" fontId="4" fillId="0" borderId="0" xfId="0" applyNumberFormat="1" applyFont="1"/>
    <xf numFmtId="166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horizontal="right" vertical="top" wrapText="1"/>
    </xf>
    <xf numFmtId="164" fontId="6" fillId="0" borderId="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0" fontId="0" fillId="0" borderId="0" xfId="0" applyFill="1" applyBorder="1"/>
    <xf numFmtId="167" fontId="0" fillId="0" borderId="0" xfId="2" applyNumberFormat="1" applyFont="1" applyFill="1"/>
    <xf numFmtId="167" fontId="0" fillId="0" borderId="0" xfId="0" applyNumberFormat="1"/>
    <xf numFmtId="43" fontId="0" fillId="0" borderId="0" xfId="2" applyFont="1" applyAlignment="1">
      <alignment vertical="center"/>
    </xf>
    <xf numFmtId="167" fontId="4" fillId="0" borderId="0" xfId="2" applyNumberFormat="1" applyFont="1" applyFill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>
      <alignment horizontal="right" vertical="center" wrapText="1"/>
    </xf>
    <xf numFmtId="6" fontId="4" fillId="0" borderId="0" xfId="0" applyNumberFormat="1" applyFont="1" applyAlignment="1">
      <alignment horizontal="right"/>
    </xf>
    <xf numFmtId="0" fontId="14" fillId="0" borderId="0" xfId="0" applyFont="1"/>
    <xf numFmtId="6" fontId="15" fillId="0" borderId="0" xfId="0" applyNumberFormat="1" applyFont="1" applyAlignment="1">
      <alignment horizontal="right" vertical="center" wrapText="1"/>
    </xf>
    <xf numFmtId="0" fontId="16" fillId="0" borderId="0" xfId="0" applyFont="1"/>
    <xf numFmtId="0" fontId="17" fillId="0" borderId="0" xfId="0" applyFont="1"/>
    <xf numFmtId="43" fontId="4" fillId="0" borderId="0" xfId="2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vertical="center"/>
    </xf>
    <xf numFmtId="6" fontId="16" fillId="0" borderId="0" xfId="0" applyNumberFormat="1" applyFont="1"/>
  </cellXfs>
  <cellStyles count="3">
    <cellStyle name="Comma" xfId="2" builtinId="3"/>
    <cellStyle name="Currency" xfId="1" builtinId="4"/>
    <cellStyle name="Normal" xfId="0" builtinId="0"/>
  </cellStyles>
  <dxfs count="2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numFmt numFmtId="10" formatCode="&quot;$&quot;#,##0_);[Red]\(&quot;$&quot;#,##0\)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numFmt numFmtId="10" formatCode="&quot;$&quot;#,##0_);[Red]\(&quot;$&quot;#,##0\)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444444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444444"/>
        <name val="Times New Roman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top" textRotation="0" wrapText="1" indent="0" justifyLastLine="0" shrinkToFit="0" readingOrder="0"/>
      <border diagonalUp="0" diagonalDown="0" outline="0">
        <left/>
        <right/>
        <top style="double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444444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strike val="0"/>
        <outline val="0"/>
        <shadow val="0"/>
        <u val="none"/>
        <vertAlign val="baseline"/>
        <sz val="10"/>
        <color rgb="FF444444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font>
        <name val="Times New Roman"/>
        <scheme val="none"/>
      </font>
      <numFmt numFmtId="166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font>
        <name val="Times New Roman"/>
        <scheme val="none"/>
      </font>
      <numFmt numFmtId="166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6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6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63C3AC0-C7C6-4F8B-941B-6C97B00F1A06}" name="FiscalYear20188910111213" displayName="FiscalYear20188910111213" ref="A2:I21" totalsRowCount="1" headerRowDxfId="17" dataDxfId="15" totalsRowDxfId="16" headerRowCellStyle="Normal" dataCellStyle="Normal" totalsRowCellStyle="Normal">
  <autoFilter ref="A2:I20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B4478BA-2E1B-4797-88AE-E159C440FBDE}" name="Categories" totalsRowLabel="Totals by Campus" dataDxfId="20" totalsRowDxfId="8" dataCellStyle="Normal"/>
    <tableColumn id="2" xr3:uid="{D6CF71A8-592A-4C56-92C1-C07C31E1EC0C}" name="IUB" totalsRowFunction="sum" dataDxfId="19" totalsRowDxfId="7" dataCellStyle="Currency"/>
    <tableColumn id="3" xr3:uid="{CA578D40-FC4B-4C25-AB26-FEE36385365B}" name="IUPUI" totalsRowFunction="sum" dataDxfId="18" totalsRowDxfId="6" dataCellStyle="Currency"/>
    <tableColumn id="4" xr3:uid="{1AFCDA9F-4812-4C58-AF63-49E8268B5419}" name="IUE" totalsRowFunction="sum" dataDxfId="14" totalsRowDxfId="5" dataCellStyle="Currency"/>
    <tableColumn id="5" xr3:uid="{3BD3CD77-FA5A-4FF2-B527-DD1C17F1E938}" name="IUK" totalsRowFunction="sum" dataDxfId="13" totalsRowDxfId="4" dataCellStyle="Currency"/>
    <tableColumn id="6" xr3:uid="{4DE1C880-0E66-4232-9E94-10A1D2B8A08B}" name="IUN" totalsRowFunction="sum" dataDxfId="12" totalsRowDxfId="3" dataCellStyle="Currency"/>
    <tableColumn id="7" xr3:uid="{878EA25B-F178-4CBE-B552-C52E7F379890}" name="IUSB" totalsRowFunction="sum" dataDxfId="11" totalsRowDxfId="2" dataCellStyle="Currency"/>
    <tableColumn id="8" xr3:uid="{3DB0BC93-4764-471B-97D8-864ED5212148}" name="IUS" totalsRowFunction="sum" dataDxfId="9" totalsRowDxfId="1" dataCellStyle="Currency"/>
    <tableColumn id="9" xr3:uid="{BDC140B8-C3E0-4F1E-9B75-C69A62B48E00}" name="Subtotal by Category" totalsRowFunction="sum" dataDxfId="10" totalsRowDxfId="0" dataCellStyle="Currency">
      <calculatedColumnFormula>SUM(FiscalYear20188910111213[[#This Row],[IUB]:[IUS]])</calculatedColumnFormula>
    </tableColumn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21_x000d__x000a_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FiscalYear2015" displayName="FiscalYear2015" ref="A2:I25" totalsRowCount="1" headerRowDxfId="82" dataDxfId="81" headerRowCellStyle="Normal" dataCellStyle="Normal">
  <autoFilter ref="A2:I2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500-000001000000}" name="Categories" totalsRowLabel="Totals by Campus" dataDxfId="80" totalsRowDxfId="79" dataCellStyle="Normal"/>
    <tableColumn id="2" xr3:uid="{00000000-0010-0000-0500-000002000000}" name="IUB" totalsRowLabel="$17,692,000" dataDxfId="78" totalsRowDxfId="77" dataCellStyle="Currency"/>
    <tableColumn id="3" xr3:uid="{00000000-0010-0000-0500-000003000000}" name="IUPUI" totalsRowLabel="$13,245,000" dataDxfId="76" totalsRowDxfId="75" dataCellStyle="Currency"/>
    <tableColumn id="4" xr3:uid="{00000000-0010-0000-0500-000004000000}" name="IUE" totalsRowLabel="$529,076" dataDxfId="74" totalsRowDxfId="73" dataCellStyle="Currency"/>
    <tableColumn id="5" xr3:uid="{00000000-0010-0000-0500-000005000000}" name="IUK" totalsRowLabel="$490,000" dataDxfId="72" totalsRowDxfId="71" dataCellStyle="Currency"/>
    <tableColumn id="6" xr3:uid="{00000000-0010-0000-0500-000006000000}" name="IUN" totalsRowLabel="$1,065,000" dataDxfId="70" totalsRowDxfId="69" dataCellStyle="Currency"/>
    <tableColumn id="7" xr3:uid="{00000000-0010-0000-0500-000007000000}" name="IUSB" totalsRowLabel="$1,075,000" dataDxfId="68" totalsRowDxfId="67" dataCellStyle="Currency"/>
    <tableColumn id="8" xr3:uid="{00000000-0010-0000-0500-000008000000}" name="IUS" totalsRowLabel="$1,100,000" dataDxfId="66" totalsRowDxfId="65" dataCellStyle="Currency"/>
    <tableColumn id="9" xr3:uid="{00000000-0010-0000-0500-000009000000}" name="Subtotal by Category" totalsRowLabel="$35,196,076" dataDxfId="64" totalsRowDxfId="63" dataCellStyle="Currency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15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FiscalYear2014" displayName="FiscalYear2014" ref="A2:I19" totalsRowCount="1" headerRowDxfId="62" dataDxfId="61" totalsRowDxfId="60" headerRowCellStyle="Normal" dataCellStyle="Normal">
  <autoFilter ref="A2:I1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600-000001000000}" name="Categories" totalsRowLabel="Totals by Campus" dataDxfId="59" totalsRowDxfId="58" dataCellStyle="Normal"/>
    <tableColumn id="2" xr3:uid="{00000000-0010-0000-0600-000002000000}" name="IUB" totalsRowLabel="26,705,000" dataDxfId="57" totalsRowDxfId="56" dataCellStyle="Currency"/>
    <tableColumn id="3" xr3:uid="{00000000-0010-0000-0600-000003000000}" name="IUPUI" totalsRowLabel="13,260,000" dataDxfId="55" totalsRowDxfId="54" dataCellStyle="Currency"/>
    <tableColumn id="4" xr3:uid="{00000000-0010-0000-0600-000004000000}" name="IUE" totalsRowLabel="540,000" dataDxfId="53" totalsRowDxfId="52" dataCellStyle="Currency"/>
    <tableColumn id="5" xr3:uid="{00000000-0010-0000-0600-000005000000}" name="IUK" totalsRowLabel="553,000" dataDxfId="51" totalsRowDxfId="50" dataCellStyle="Currency"/>
    <tableColumn id="6" xr3:uid="{00000000-0010-0000-0600-000006000000}" name="IUN" totalsRowLabel="1,000,000" dataDxfId="49" totalsRowDxfId="48" dataCellStyle="Currency"/>
    <tableColumn id="7" xr3:uid="{00000000-0010-0000-0600-000007000000}" name="IUSB" totalsRowLabel="1,100,000" dataDxfId="47" totalsRowDxfId="46" dataCellStyle="Currency"/>
    <tableColumn id="8" xr3:uid="{00000000-0010-0000-0600-000008000000}" name="IUS" totalsRowLabel="1,500,000" dataDxfId="45" totalsRowDxfId="44" dataCellStyle="Currency"/>
    <tableColumn id="9" xr3:uid="{00000000-0010-0000-0600-000009000000}" name="Subtotal by Category" totalsRowLabel="44,658,000" dataDxfId="43" totalsRowDxfId="42" dataCellStyle="Currency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14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FiscalYear2013" displayName="FiscalYear2013" ref="A2:I13" totalsRowCount="1" headerRowDxfId="41" dataDxfId="40" totalsRowDxfId="39" headerRowCellStyle="Normal" dataCellStyle="Normal">
  <autoFilter ref="A2:I1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700-000001000000}" name="Categories" totalsRowLabel="Totals by Campus" dataDxfId="38" totalsRowDxfId="37" dataCellStyle="Normal"/>
    <tableColumn id="2" xr3:uid="{00000000-0010-0000-0700-000002000000}" name="IUB" totalsRowLabel="$28,800,000" dataDxfId="36" totalsRowDxfId="35" dataCellStyle="Currency"/>
    <tableColumn id="3" xr3:uid="{00000000-0010-0000-0700-000003000000}" name="IUPUI" totalsRowLabel="$8,600,000" dataDxfId="34" totalsRowDxfId="33" dataCellStyle="Currency"/>
    <tableColumn id="4" xr3:uid="{00000000-0010-0000-0700-000004000000}" name="IUE" totalsRowLabel="$300,000" dataDxfId="32" totalsRowDxfId="31" dataCellStyle="Currency"/>
    <tableColumn id="5" xr3:uid="{00000000-0010-0000-0700-000005000000}" name="IUK" totalsRowLabel="$300,000" dataDxfId="30" totalsRowDxfId="29" dataCellStyle="Currency"/>
    <tableColumn id="6" xr3:uid="{00000000-0010-0000-0700-000006000000}" name="IUN" totalsRowLabel="$500,000" dataDxfId="28" totalsRowDxfId="27" dataCellStyle="Currency"/>
    <tableColumn id="7" xr3:uid="{00000000-0010-0000-0700-000007000000}" name="IUSB" totalsRowLabel="$700,000" dataDxfId="26" totalsRowDxfId="25" dataCellStyle="Currency"/>
    <tableColumn id="8" xr3:uid="{00000000-0010-0000-0700-000008000000}" name="IUS" totalsRowLabel="$700,000" dataDxfId="24" totalsRowDxfId="23" dataCellStyle="Currency"/>
    <tableColumn id="9" xr3:uid="{00000000-0010-0000-0700-000009000000}" name="Subtotal by Category" totalsRowLabel="$39,900,000" dataDxfId="22" totalsRowDxfId="21" dataCellStyle="Currency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13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F3A070F-095D-4FE2-8E3F-0C49F7B86202}" name="FiscalYear201889101112" displayName="FiscalYear201889101112" ref="A2:I21" totalsRowCount="1" headerRowDxfId="250" dataDxfId="249" totalsRowDxfId="248" headerRowCellStyle="Normal" dataCellStyle="Normal" totalsRowCellStyle="Normal">
  <autoFilter ref="A2:I20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E6D34CA-D161-4515-8550-3B4AF6D10A05}" name="Categories" totalsRowLabel="Totals by Campus" dataDxfId="247" totalsRowDxfId="246" dataCellStyle="Normal"/>
    <tableColumn id="2" xr3:uid="{83E3300F-AF71-4582-B071-12F6738C981D}" name="IUB" totalsRowLabel="$23,616,163" dataDxfId="245" totalsRowDxfId="244" dataCellStyle="Currency"/>
    <tableColumn id="3" xr3:uid="{EBBC2078-A99B-4C1C-BBA7-8C3B711B9DB4}" name="IUPUI" totalsRowLabel="$14,461,464" dataDxfId="243" totalsRowDxfId="242" dataCellStyle="Currency"/>
    <tableColumn id="4" xr3:uid="{A84A3832-99E1-429A-86E8-09B4123C22BC}" name="IUE" totalsRowLabel="$565,603" dataDxfId="241" totalsRowDxfId="240" dataCellStyle="Currency"/>
    <tableColumn id="5" xr3:uid="{2083A870-1EBC-49BC-A999-FF27FEA84782}" name="IUK" totalsRowLabel="$627,208" dataDxfId="239" totalsRowDxfId="238" dataCellStyle="Currency"/>
    <tableColumn id="6" xr3:uid="{75B5767B-FB27-4E6A-8884-04122C4069C2}" name="IUN" totalsRowLabel="$974,709" dataDxfId="237" totalsRowDxfId="236" dataCellStyle="Currency"/>
    <tableColumn id="7" xr3:uid="{5B7368B9-D8C4-4032-8EF7-83D66470B84D}" name="IUSB" totalsRowLabel="$1,076,017" dataDxfId="235" totalsRowDxfId="234" dataCellStyle="Currency"/>
    <tableColumn id="8" xr3:uid="{3A5E5183-7274-4954-99F1-720CC6C745A4}" name="IUS" totalsRowLabel="$989,934" dataDxfId="233" totalsRowDxfId="232" dataCellStyle="Currency"/>
    <tableColumn id="9" xr3:uid="{A37C5231-3CA5-4882-8A88-29435B055D74}" name="Subtotal by Category" totalsRowLabel="$42,311,098 " dataDxfId="231" totalsRowDxfId="230" dataCellStyle="Currency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21_x000d__x000a_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766D427-18D4-485C-9DAF-4E5A5621EB66}" name="FiscalYear2018891011" displayName="FiscalYear2018891011" ref="A2:I25" totalsRowCount="1" headerRowDxfId="229" dataDxfId="228" totalsRowDxfId="227" headerRowCellStyle="Normal" dataCellStyle="Normal" totalsRowCellStyle="Normal">
  <autoFilter ref="A2:I24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63B3E6A-F684-4762-8471-D8108FC44C2F}" name="Categories" totalsRowLabel="Totals by Campus" dataDxfId="226" totalsRowDxfId="225" dataCellStyle="Normal"/>
    <tableColumn id="2" xr3:uid="{BF592B74-D89E-479E-9EB7-A5D82B6D4709}" name="IUB" totalsRowLabel="$22,486,163" dataDxfId="224" totalsRowDxfId="223" dataCellStyle="Currency"/>
    <tableColumn id="3" xr3:uid="{E95CF8E1-0B1F-497D-84D5-3427F36EC4EF}" name="IUPUI" totalsRowLabel="$14,901,464" dataDxfId="222" totalsRowDxfId="221" dataCellStyle="Currency"/>
    <tableColumn id="4" xr3:uid="{884C8786-4C70-4B9B-9EB8-3C2678812B61}" name="IUE" totalsRowLabel="$605,603" dataDxfId="220" totalsRowDxfId="219" dataCellStyle="Currency"/>
    <tableColumn id="5" xr3:uid="{2B8BA0D6-EEDC-4EF2-BEAE-0CB0AC1E157D}" name="IUK" totalsRowLabel="$659,208" dataDxfId="218" totalsRowDxfId="217" dataCellStyle="Currency"/>
    <tableColumn id="6" xr3:uid="{DF2E75EE-9548-4003-A2D5-BC14148EAB4D}" name="IUN" totalsRowLabel="$981,709" dataDxfId="216" totalsRowDxfId="215" dataCellStyle="Currency"/>
    <tableColumn id="7" xr3:uid="{F41C8A6F-3B4A-4A41-93DB-9CABA157D202}" name="IUSB" totalsRowLabel="$1,121,017" dataDxfId="214" totalsRowDxfId="213" dataCellStyle="Currency"/>
    <tableColumn id="8" xr3:uid="{CE0AD6E2-7666-45E5-888A-A490CDD4D474}" name="IUS" totalsRowLabel="$1,067,934" dataDxfId="212" totalsRowDxfId="211" dataCellStyle="Currency"/>
    <tableColumn id="9" xr3:uid="{103494DA-D5D1-4AA2-A884-143D1000100F}" name="Subtotal by Category" totalsRowLabel="$41,823,098" dataDxfId="210" totalsRowDxfId="209" dataCellStyle="Currency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21_x000d__x000a_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4A81943-09BF-4F91-8EF7-E316A18C28B1}" name="FiscalYear20188910" displayName="FiscalYear20188910" ref="A2:I27" totalsRowCount="1" headerRowDxfId="208" dataDxfId="207" totalsRowDxfId="206" headerRowCellStyle="Normal" dataCellStyle="Normal" totalsRowCellStyle="Normal">
  <autoFilter ref="A2:I26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D23EA65-B510-45F2-8616-DF9AFD67950E}" name="Categories" totalsRowLabel="Totals by Campus" dataDxfId="205" totalsRowDxfId="204" dataCellStyle="Normal"/>
    <tableColumn id="2" xr3:uid="{23C6CC39-C316-433F-93B6-2B965013EEFC}" name="IUB" totalsRowLabel="$21,649,852" dataDxfId="203" totalsRowDxfId="202" dataCellStyle="Currency"/>
    <tableColumn id="3" xr3:uid="{4F7CEFBD-F4CB-43A4-B511-7A8F2EBB51CA}" name="IUPUI" totalsRowLabel="$15,061,010" dataDxfId="201" totalsRowDxfId="200" dataCellStyle="Currency"/>
    <tableColumn id="4" xr3:uid="{9C326277-6153-443C-B7F5-27D05D33E8C0}" name="IUE" totalsRowLabel="$629,978" dataDxfId="199" totalsRowDxfId="198" dataCellStyle="Currency"/>
    <tableColumn id="5" xr3:uid="{92A9C464-4A53-495A-8F4C-D19434DF987F}" name="IUK" totalsRowLabel="$635,908" dataDxfId="197" totalsRowDxfId="196" dataCellStyle="Currency"/>
    <tableColumn id="6" xr3:uid="{AE72F18D-F59E-41D9-BE9B-C28C997702E1}" name="IUN" totalsRowLabel="$990,999" dataDxfId="195" totalsRowDxfId="194" dataCellStyle="Currency"/>
    <tableColumn id="7" xr3:uid="{E0E7A9C5-00D0-4A04-BFC8-56FF1848DB03}" name="IUSB" totalsRowLabel="$1,127,492" dataDxfId="193" totalsRowDxfId="192" dataCellStyle="Currency"/>
    <tableColumn id="8" xr3:uid="{405B9B0F-5F8F-48DB-A309-FE6271942CD2}" name="IUS" totalsRowLabel="$1,078,034" dataDxfId="191" totalsRowDxfId="190" dataCellStyle="Currency"/>
    <tableColumn id="9" xr3:uid="{061347C0-E550-4F63-A9FF-D2511867866B}" name="Subtotal by Category" totalsRowLabel="$41,173,273" dataDxfId="189" totalsRowDxfId="188" dataCellStyle="Currency">
      <calculatedColumnFormula>SUM(FiscalYear20188910[[#This Row],[IUB]:[IUS]])</calculatedColumnFormula>
    </tableColumn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21_x000d__x000a_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FiscalYear201889" displayName="FiscalYear201889" ref="A2:I27" totalsRowCount="1" headerRowDxfId="187" dataDxfId="186" totalsRowDxfId="185" headerRowCellStyle="Normal" dataCellStyle="Normal" totalsRowCellStyle="Normal">
  <autoFilter ref="A2:I26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ategories" totalsRowLabel="Totals by Campus" dataDxfId="184" totalsRowDxfId="183" dataCellStyle="Normal"/>
    <tableColumn id="2" xr3:uid="{00000000-0010-0000-0000-000002000000}" name="IUB" totalsRowLabel="$21,687,163" dataDxfId="182" totalsRowDxfId="181" dataCellStyle="Currency"/>
    <tableColumn id="3" xr3:uid="{00000000-0010-0000-0000-000003000000}" name="IUPUI" totalsRowLabel="$15,320,464" dataDxfId="180" totalsRowDxfId="179" dataCellStyle="Currency"/>
    <tableColumn id="4" xr3:uid="{00000000-0010-0000-0000-000004000000}" name="IUE" totalsRowLabel="$623,603" dataDxfId="178" totalsRowDxfId="177" dataCellStyle="Currency"/>
    <tableColumn id="5" xr3:uid="{00000000-0010-0000-0000-000005000000}" name="IUK" totalsRowLabel="$645,208" dataDxfId="176" totalsRowDxfId="175" dataCellStyle="Currency"/>
    <tableColumn id="6" xr3:uid="{00000000-0010-0000-0000-000006000000}" name="IUN" totalsRowLabel="$988,709" dataDxfId="174" totalsRowDxfId="173" dataCellStyle="Currency"/>
    <tableColumn id="7" xr3:uid="{00000000-0010-0000-0000-000007000000}" name="IUSB" totalsRowLabel="$1,143,017" dataDxfId="172" totalsRowDxfId="171" dataCellStyle="Currency"/>
    <tableColumn id="8" xr3:uid="{00000000-0010-0000-0000-000008000000}" name="IUS" totalsRowLabel="$1,092,934" dataDxfId="170" totalsRowDxfId="169" dataCellStyle="Currency"/>
    <tableColumn id="9" xr3:uid="{00000000-0010-0000-0000-000009000000}" name="Subtotal by Category" totalsRowLabel="$41,501,098" dataDxfId="168" totalsRowDxfId="167" dataCellStyle="Currency">
      <calculatedColumnFormula>SUM(B3:H3)</calculatedColumnFormula>
    </tableColumn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20_x000d__x000a_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FiscalYear20188" displayName="FiscalYear20188" ref="A2:I21" totalsRowCount="1" headerRowDxfId="166" dataDxfId="165" totalsRowDxfId="164" headerRowCellStyle="Normal" dataCellStyle="Normal" totalsRowCellStyle="Normal">
  <autoFilter ref="A2:I2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100-000001000000}" name="Categories" totalsRowLabel="Totals by Campus" dataDxfId="163" totalsRowDxfId="162" dataCellStyle="Normal"/>
    <tableColumn id="2" xr3:uid="{00000000-0010-0000-0100-000002000000}" name="IUB" totalsRowLabel="$21,321,882" dataDxfId="161" totalsRowDxfId="160" dataCellStyle="Currency"/>
    <tableColumn id="3" xr3:uid="{00000000-0010-0000-0100-000003000000}" name="IUPUI" totalsRowLabel="$14,363,082" dataDxfId="159" totalsRowDxfId="158" dataCellStyle="Currency"/>
    <tableColumn id="4" xr3:uid="{00000000-0010-0000-0100-000004000000}" name="IUE" totalsRowLabel="$598,115" dataDxfId="157" totalsRowDxfId="156" dataCellStyle="Currency"/>
    <tableColumn id="5" xr3:uid="{00000000-0010-0000-0100-000005000000}" name="IUK" totalsRowLabel="$621,760" dataDxfId="155" totalsRowDxfId="154" dataCellStyle="Currency"/>
    <tableColumn id="6" xr3:uid="{00000000-0010-0000-0100-000006000000}" name="IUN" totalsRowLabel="$895,617" dataDxfId="153" totalsRowDxfId="152" dataCellStyle="Currency"/>
    <tableColumn id="7" xr3:uid="{00000000-0010-0000-0100-000007000000}" name="IUSB" totalsRowLabel="$1,123,324" dataDxfId="151" totalsRowDxfId="150" dataCellStyle="Currency"/>
    <tableColumn id="8" xr3:uid="{00000000-0010-0000-0100-000008000000}" name="IUS" totalsRowLabel="$1,065,923" dataDxfId="149" totalsRowDxfId="148" dataCellStyle="Currency"/>
    <tableColumn id="9" xr3:uid="{00000000-0010-0000-0100-000009000000}" name="Subtotal by Category" totalsRowLabel="$39,989,703" dataDxfId="147" totalsRowDxfId="146" dataCellStyle="Currency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19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FiscalYear2018" displayName="FiscalYear2018" ref="A2:I22" totalsRowCount="1" headerRowDxfId="145" dataDxfId="144" totalsRowDxfId="143" headerRowCellStyle="Normal" dataCellStyle="Normal" totalsRowCellStyle="Normal">
  <autoFilter ref="A2:I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Categories" totalsRowLabel="Totals by Campus" dataDxfId="142" totalsRowDxfId="141" dataCellStyle="Normal"/>
    <tableColumn id="2" xr3:uid="{00000000-0010-0000-0200-000002000000}" name="IUB" totalsRowLabel="$21,271,722" dataDxfId="140" totalsRowDxfId="139" dataCellStyle="Currency"/>
    <tableColumn id="3" xr3:uid="{00000000-0010-0000-0200-000003000000}" name="IUPUI" totalsRowLabel="$14,274,303" dataDxfId="138" totalsRowDxfId="137" dataCellStyle="Currency"/>
    <tableColumn id="4" xr3:uid="{00000000-0010-0000-0200-000004000000}" name="IUE" totalsRowLabel="$578,615" dataDxfId="136" totalsRowDxfId="135" dataCellStyle="Currency"/>
    <tableColumn id="5" xr3:uid="{00000000-0010-0000-0200-000005000000}" name="IUK" totalsRowLabel="$590,259" dataDxfId="134" totalsRowDxfId="133" dataCellStyle="Currency"/>
    <tableColumn id="6" xr3:uid="{00000000-0010-0000-0200-000006000000}" name="IUN" totalsRowLabel="$938,637" dataDxfId="132" totalsRowDxfId="131" dataCellStyle="Currency"/>
    <tableColumn id="7" xr3:uid="{00000000-0010-0000-0200-000007000000}" name="IUSB" totalsRowLabel="$1,149,924" dataDxfId="130" totalsRowDxfId="129" dataCellStyle="Currency"/>
    <tableColumn id="8" xr3:uid="{00000000-0010-0000-0200-000008000000}" name="IUS" totalsRowLabel="$1,101,263" dataDxfId="128" totalsRowDxfId="127" dataCellStyle="Currency"/>
    <tableColumn id="9" xr3:uid="{00000000-0010-0000-0200-000009000000}" name="Subtotal by Category" totalsRowLabel="$39,904,723" dataDxfId="126" totalsRowDxfId="125" dataCellStyle="Currency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18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FiscalYear2017" displayName="FiscalYear2017" ref="A2:I23" totalsRowCount="1" headerRowDxfId="124" dataDxfId="123" totalsRowDxfId="122" headerRowCellStyle="Normal" totalsRowCellStyle="Normal">
  <autoFilter ref="A2:I2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300-000001000000}" name="Categories" totalsRowLabel="Totals by Campus" dataDxfId="121" totalsRowDxfId="120"/>
    <tableColumn id="2" xr3:uid="{00000000-0010-0000-0300-000002000000}" name="IUB" totalsRowLabel="$20,909,000" dataDxfId="119" totalsRowDxfId="118"/>
    <tableColumn id="3" xr3:uid="{00000000-0010-0000-0300-000003000000}" name="IUPUI" totalsRowLabel="$13,615,000" dataDxfId="117" totalsRowDxfId="116" dataCellStyle="Currency" totalsRowCellStyle="Currency"/>
    <tableColumn id="4" xr3:uid="{00000000-0010-0000-0300-000004000000}" name="IUE" totalsRowLabel="$547,950" dataDxfId="115" totalsRowDxfId="114"/>
    <tableColumn id="5" xr3:uid="{00000000-0010-0000-0300-000005000000}" name="IUK" totalsRowLabel="$550,000" dataDxfId="113" totalsRowDxfId="112"/>
    <tableColumn id="6" xr3:uid="{00000000-0010-0000-0300-000006000000}" name="IUN" totalsRowLabel="$890,000" dataDxfId="111" totalsRowDxfId="110"/>
    <tableColumn id="7" xr3:uid="{00000000-0010-0000-0300-000007000000}" name="IUSB" totalsRowLabel="$1,065,000" dataDxfId="109" totalsRowDxfId="108"/>
    <tableColumn id="8" xr3:uid="{00000000-0010-0000-0300-000008000000}" name="IUS" totalsRowLabel="$960,000" dataDxfId="107" totalsRowDxfId="106"/>
    <tableColumn id="9" xr3:uid="{00000000-0010-0000-0300-000009000000}" name="Subtotal by Category" totalsRowLabel="$38,536,950" dataDxfId="105" totalsRowDxfId="104" dataCellStyle="Comma">
      <calculatedColumnFormula>SUM(FiscalYear2017[[#This Row],[IUB]:[IUS]])</calculatedColumnFormula>
    </tableColumn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17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FiscalYear2016" displayName="FiscalYear2016" ref="A2:I27" totalsRowCount="1" headerRowDxfId="103" dataDxfId="102" totalsRowDxfId="101" headerRowCellStyle="Normal" dataCellStyle="Normal">
  <autoFilter ref="A2:I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400-000001000000}" name="Categories" totalsRowLabel="Totals by Campus" dataDxfId="100" totalsRowDxfId="99" dataCellStyle="Normal"/>
    <tableColumn id="2" xr3:uid="{00000000-0010-0000-0400-000002000000}" name="IUB" totalsRowLabel="$20,001,436" dataDxfId="98" totalsRowDxfId="97" dataCellStyle="Currency"/>
    <tableColumn id="3" xr3:uid="{00000000-0010-0000-0400-000003000000}" name="IUPUI" totalsRowLabel="$13,465,000" dataDxfId="96" totalsRowDxfId="95" dataCellStyle="Currency"/>
    <tableColumn id="4" xr3:uid="{00000000-0010-0000-0400-000004000000}" name="IUE" totalsRowLabel="$570,000" dataDxfId="94" totalsRowDxfId="93" dataCellStyle="Currency"/>
    <tableColumn id="5" xr3:uid="{00000000-0010-0000-0400-000005000000}" name="IUK" totalsRowLabel="$650,000" dataDxfId="92" totalsRowDxfId="91" dataCellStyle="Currency"/>
    <tableColumn id="6" xr3:uid="{00000000-0010-0000-0400-000006000000}" name="IUN" totalsRowLabel="$1,200,000" dataDxfId="90" totalsRowDxfId="89" dataCellStyle="Currency"/>
    <tableColumn id="7" xr3:uid="{00000000-0010-0000-0400-000007000000}" name="IUSB" totalsRowLabel="$1,350,000" dataDxfId="88" totalsRowDxfId="87" dataCellStyle="Currency"/>
    <tableColumn id="8" xr3:uid="{00000000-0010-0000-0400-000008000000}" name="IUS" totalsRowLabel="$1,100,000" dataDxfId="86" totalsRowDxfId="85" dataCellStyle="Currency"/>
    <tableColumn id="9" xr3:uid="{00000000-0010-0000-0400-000009000000}" name="Subtotal by Category" totalsRowLabel="$38,336,436" dataDxfId="84" totalsRowDxfId="83" dataCellStyle="Currency"/>
  </tableColumns>
  <tableStyleInfo name="TableStyleLight8" showFirstColumn="0" showLastColumn="0" showRowStripes="0" showColumnStripes="0"/>
  <extLst>
    <ext xmlns:x14="http://schemas.microsoft.com/office/spreadsheetml/2009/9/main" uri="{504A1905-F514-4f6f-8877-14C23A59335A}">
      <x14:table altText="A2" altTextSummary="Indiana University Repair and Rehabilitation Category Summary for all campuses Fiscal Year 2016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AD4B-0699-4D4A-A3F9-C196F74B2D07}">
  <dimension ref="A1:L49"/>
  <sheetViews>
    <sheetView tabSelected="1" zoomScaleNormal="100" workbookViewId="0">
      <selection activeCell="D36" sqref="D36"/>
    </sheetView>
  </sheetViews>
  <sheetFormatPr defaultColWidth="8.6640625" defaultRowHeight="13.8" x14ac:dyDescent="0.25"/>
  <cols>
    <col min="1" max="1" width="36.6640625" style="2" customWidth="1"/>
    <col min="2" max="8" width="12.6640625" style="3" customWidth="1"/>
    <col min="9" max="9" width="19.6640625" style="3" bestFit="1" customWidth="1"/>
    <col min="10" max="10" width="8.5546875" style="2" customWidth="1"/>
    <col min="11" max="12" width="8.6640625" style="2" customWidth="1"/>
    <col min="13" max="16384" width="8.6640625" style="2"/>
  </cols>
  <sheetData>
    <row r="1" spans="1:12" ht="15.6" x14ac:dyDescent="0.3">
      <c r="A1" s="42" t="s">
        <v>164</v>
      </c>
    </row>
    <row r="2" spans="1:12" s="67" customFormat="1" x14ac:dyDescent="0.25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12" s="67" customFormat="1" x14ac:dyDescent="0.25">
      <c r="A3" s="2" t="s">
        <v>130</v>
      </c>
      <c r="B3" s="68">
        <v>75000</v>
      </c>
      <c r="C3" s="68">
        <v>550000</v>
      </c>
      <c r="D3" s="69"/>
      <c r="E3" s="69"/>
      <c r="F3" s="69"/>
      <c r="G3" s="69"/>
      <c r="H3" s="69"/>
      <c r="I3" s="48">
        <f>SUM(FiscalYear20188910111213[[#This Row],[IUB]:[IUS]])</f>
        <v>625000</v>
      </c>
    </row>
    <row r="4" spans="1:12" x14ac:dyDescent="0.25">
      <c r="A4" s="2" t="s">
        <v>8</v>
      </c>
      <c r="B4" s="68">
        <v>5710000</v>
      </c>
      <c r="C4" s="68">
        <v>650000</v>
      </c>
      <c r="D4" s="69"/>
      <c r="E4" s="69"/>
      <c r="F4" s="69"/>
      <c r="G4" s="75">
        <v>450000</v>
      </c>
      <c r="H4" s="75">
        <v>110000</v>
      </c>
      <c r="I4" s="48">
        <f>SUM(FiscalYear20188910111213[[#This Row],[IUB]:[IUS]])</f>
        <v>6920000</v>
      </c>
    </row>
    <row r="5" spans="1:12" x14ac:dyDescent="0.25">
      <c r="A5" s="2" t="s">
        <v>9</v>
      </c>
      <c r="B5" s="68">
        <v>2500000</v>
      </c>
      <c r="C5" s="68">
        <v>1500000</v>
      </c>
      <c r="D5" s="69"/>
      <c r="E5" s="69"/>
      <c r="F5" s="69"/>
      <c r="G5" s="69"/>
      <c r="H5" s="69"/>
      <c r="I5" s="48">
        <f>SUM(FiscalYear20188910111213[[#This Row],[IUB]:[IUS]])</f>
        <v>4000000</v>
      </c>
      <c r="K5" s="52"/>
    </row>
    <row r="6" spans="1:12" x14ac:dyDescent="0.25">
      <c r="A6" s="2" t="s">
        <v>10</v>
      </c>
      <c r="B6" s="68">
        <v>900000</v>
      </c>
      <c r="C6" s="68">
        <v>800000</v>
      </c>
      <c r="D6" s="69"/>
      <c r="E6" s="69"/>
      <c r="F6" s="69"/>
      <c r="G6" s="69"/>
      <c r="H6" s="69"/>
      <c r="I6" s="48">
        <f>SUM(FiscalYear20188910111213[[#This Row],[IUB]:[IUS]])</f>
        <v>1700000</v>
      </c>
      <c r="K6" s="52"/>
    </row>
    <row r="7" spans="1:12" x14ac:dyDescent="0.25">
      <c r="A7" s="2" t="s">
        <v>11</v>
      </c>
      <c r="B7" s="68">
        <v>4505000</v>
      </c>
      <c r="C7" s="68">
        <v>900000</v>
      </c>
      <c r="D7" s="68">
        <v>235000</v>
      </c>
      <c r="E7" s="69"/>
      <c r="F7" s="68">
        <v>175000</v>
      </c>
      <c r="G7" s="69"/>
      <c r="H7" s="75">
        <v>150000</v>
      </c>
      <c r="I7" s="48">
        <f>SUM(FiscalYear20188910111213[[#This Row],[IUB]:[IUS]])</f>
        <v>5965000</v>
      </c>
      <c r="L7" s="52"/>
    </row>
    <row r="8" spans="1:12" x14ac:dyDescent="0.25">
      <c r="A8" s="2" t="s">
        <v>12</v>
      </c>
      <c r="B8" s="68">
        <v>443000</v>
      </c>
      <c r="C8" s="68">
        <v>910000</v>
      </c>
      <c r="D8" s="69"/>
      <c r="E8" s="69"/>
      <c r="F8" s="69"/>
      <c r="G8" s="69"/>
      <c r="H8" s="69"/>
      <c r="I8" s="48">
        <f>SUM(FiscalYear20188910111213[[#This Row],[IUB]:[IUS]])</f>
        <v>1353000</v>
      </c>
      <c r="L8" s="52"/>
    </row>
    <row r="9" spans="1:12" x14ac:dyDescent="0.25">
      <c r="A9" s="2" t="s">
        <v>13</v>
      </c>
      <c r="B9" s="68">
        <v>2200000</v>
      </c>
      <c r="C9" s="69"/>
      <c r="D9" s="69"/>
      <c r="E9" s="69"/>
      <c r="F9" s="68">
        <v>75000</v>
      </c>
      <c r="G9" s="69"/>
      <c r="H9" s="69"/>
      <c r="I9" s="48">
        <f>SUM(FiscalYear20188910111213[[#This Row],[IUB]:[IUS]])</f>
        <v>2275000</v>
      </c>
      <c r="L9" s="52"/>
    </row>
    <row r="10" spans="1:12" x14ac:dyDescent="0.25">
      <c r="A10" s="2" t="s">
        <v>109</v>
      </c>
      <c r="B10" s="68">
        <v>975000</v>
      </c>
      <c r="C10" s="68">
        <v>2868500</v>
      </c>
      <c r="D10" s="68">
        <v>40000</v>
      </c>
      <c r="E10" s="68">
        <v>280000</v>
      </c>
      <c r="F10" s="68">
        <v>550000</v>
      </c>
      <c r="G10" s="69"/>
      <c r="H10" s="69"/>
      <c r="I10" s="48">
        <f>SUM(FiscalYear20188910111213[[#This Row],[IUB]:[IUS]])</f>
        <v>4713500</v>
      </c>
      <c r="L10" s="52"/>
    </row>
    <row r="11" spans="1:12" x14ac:dyDescent="0.25">
      <c r="A11" s="2" t="s">
        <v>14</v>
      </c>
      <c r="B11" s="68">
        <v>200000</v>
      </c>
      <c r="C11" s="68">
        <v>425000</v>
      </c>
      <c r="D11" s="69"/>
      <c r="E11" s="69"/>
      <c r="F11" s="68">
        <v>255831</v>
      </c>
      <c r="G11" s="69"/>
      <c r="H11" s="69"/>
      <c r="I11" s="48">
        <f>SUM(FiscalYear20188910111213[[#This Row],[IUB]:[IUS]])</f>
        <v>880831</v>
      </c>
      <c r="L11" s="52"/>
    </row>
    <row r="12" spans="1:12" x14ac:dyDescent="0.25">
      <c r="A12" s="2" t="s">
        <v>165</v>
      </c>
      <c r="B12" s="68">
        <v>2930410</v>
      </c>
      <c r="C12" s="68">
        <v>1855435</v>
      </c>
      <c r="D12" s="68">
        <v>126113</v>
      </c>
      <c r="E12" s="68">
        <v>459250</v>
      </c>
      <c r="F12" s="68"/>
      <c r="G12" s="75">
        <v>452784</v>
      </c>
      <c r="H12" s="75">
        <v>187956</v>
      </c>
      <c r="I12" s="48">
        <f>SUM(FiscalYear20188910111213[[#This Row],[IUB]:[IUS]])</f>
        <v>6011948</v>
      </c>
      <c r="L12" s="52"/>
    </row>
    <row r="13" spans="1:12" x14ac:dyDescent="0.25">
      <c r="A13" s="2" t="s">
        <v>16</v>
      </c>
      <c r="B13" s="68">
        <v>1285001</v>
      </c>
      <c r="C13" s="68">
        <v>1815000</v>
      </c>
      <c r="D13" s="68">
        <v>220000</v>
      </c>
      <c r="E13" s="69"/>
      <c r="F13" s="68"/>
      <c r="G13" s="75">
        <v>222000</v>
      </c>
      <c r="H13" s="75">
        <v>250000</v>
      </c>
      <c r="I13" s="48">
        <f>SUM(FiscalYear20188910111213[[#This Row],[IUB]:[IUS]])</f>
        <v>3792001</v>
      </c>
      <c r="L13" s="52"/>
    </row>
    <row r="14" spans="1:12" x14ac:dyDescent="0.25">
      <c r="A14" s="2" t="s">
        <v>19</v>
      </c>
      <c r="B14" s="68">
        <v>1200000</v>
      </c>
      <c r="C14" s="68">
        <v>465000</v>
      </c>
      <c r="D14" s="69"/>
      <c r="E14" s="69"/>
      <c r="F14" s="68"/>
      <c r="G14" s="75">
        <v>100000</v>
      </c>
      <c r="H14" s="75">
        <v>400000</v>
      </c>
      <c r="I14" s="48">
        <f>SUM(FiscalYear20188910111213[[#This Row],[IUB]:[IUS]])</f>
        <v>2165000</v>
      </c>
      <c r="L14" s="52"/>
    </row>
    <row r="15" spans="1:12" x14ac:dyDescent="0.25">
      <c r="A15" s="2" t="s">
        <v>58</v>
      </c>
      <c r="B15" s="68">
        <v>450000</v>
      </c>
      <c r="C15" s="69"/>
      <c r="D15" s="69"/>
      <c r="E15" s="69"/>
      <c r="F15" s="68"/>
      <c r="G15" s="69"/>
      <c r="H15" s="69"/>
      <c r="I15" s="48">
        <f>SUM(FiscalYear20188910111213[[#This Row],[IUB]:[IUS]])</f>
        <v>450000</v>
      </c>
      <c r="L15" s="52"/>
    </row>
    <row r="16" spans="1:12" x14ac:dyDescent="0.25">
      <c r="A16" s="2" t="s">
        <v>22</v>
      </c>
      <c r="B16" s="68">
        <v>710000</v>
      </c>
      <c r="C16" s="69"/>
      <c r="D16" s="69"/>
      <c r="E16" s="69"/>
      <c r="F16" s="68"/>
      <c r="G16" s="69"/>
      <c r="H16" s="69"/>
      <c r="I16" s="48">
        <f>SUM(FiscalYear20188910111213[[#This Row],[IUB]:[IUS]])</f>
        <v>710000</v>
      </c>
      <c r="L16" s="52"/>
    </row>
    <row r="17" spans="1:12" x14ac:dyDescent="0.25">
      <c r="A17" s="14" t="s">
        <v>134</v>
      </c>
      <c r="B17" s="68">
        <v>1000000</v>
      </c>
      <c r="C17" s="68">
        <v>250000</v>
      </c>
      <c r="D17" s="69"/>
      <c r="E17" s="69"/>
      <c r="F17" s="68"/>
      <c r="G17" s="69"/>
      <c r="H17" s="69"/>
      <c r="I17" s="48">
        <f>SUM(FiscalYear20188910111213[[#This Row],[IUB]:[IUS]])</f>
        <v>1250000</v>
      </c>
      <c r="L17" s="52"/>
    </row>
    <row r="18" spans="1:12" x14ac:dyDescent="0.25">
      <c r="A18" s="2" t="s">
        <v>166</v>
      </c>
      <c r="B18" s="68">
        <v>780000</v>
      </c>
      <c r="C18" s="68">
        <v>1275000</v>
      </c>
      <c r="D18" s="69"/>
      <c r="E18" s="69"/>
      <c r="F18" s="69"/>
      <c r="G18" s="69"/>
      <c r="H18" s="69"/>
      <c r="I18" s="48">
        <f>SUM(FiscalYear20188910111213[[#This Row],[IUB]:[IUS]])</f>
        <v>2055000</v>
      </c>
      <c r="L18" s="52"/>
    </row>
    <row r="19" spans="1:12" x14ac:dyDescent="0.25">
      <c r="A19" s="2" t="s">
        <v>18</v>
      </c>
      <c r="B19" s="68">
        <v>1720000</v>
      </c>
      <c r="C19" s="68">
        <v>450000</v>
      </c>
      <c r="D19" s="69"/>
      <c r="E19" s="69"/>
      <c r="F19" s="69"/>
      <c r="G19" s="69"/>
      <c r="H19" s="69"/>
      <c r="I19" s="48">
        <f>SUM(FiscalYear20188910111213[[#This Row],[IUB]:[IUS]])</f>
        <v>2170000</v>
      </c>
      <c r="L19" s="52"/>
    </row>
    <row r="20" spans="1:12" ht="14.4" thickBot="1" x14ac:dyDescent="0.3">
      <c r="A20" s="2" t="s">
        <v>167</v>
      </c>
      <c r="B20" s="68"/>
      <c r="C20" s="68">
        <v>450000</v>
      </c>
      <c r="D20" s="69"/>
      <c r="E20" s="69"/>
      <c r="F20" s="69"/>
      <c r="G20" s="69"/>
      <c r="H20" s="69"/>
      <c r="I20" s="48">
        <f>SUM(FiscalYear20188910111213[[#This Row],[IUB]:[IUS]])</f>
        <v>450000</v>
      </c>
      <c r="L20" s="52"/>
    </row>
    <row r="21" spans="1:12" ht="14.4" thickTop="1" x14ac:dyDescent="0.25">
      <c r="A21" s="2" t="s">
        <v>34</v>
      </c>
      <c r="B21" s="13">
        <f>SUBTOTAL(109,FiscalYear20188910111213[IUB])</f>
        <v>27583411</v>
      </c>
      <c r="C21" s="11">
        <f>SUBTOTAL(109,FiscalYear20188910111213[IUPUI])</f>
        <v>15163935</v>
      </c>
      <c r="D21" s="12">
        <f>SUBTOTAL(109,FiscalYear20188910111213[IUE])</f>
        <v>621113</v>
      </c>
      <c r="E21" s="11">
        <f>SUBTOTAL(109,FiscalYear20188910111213[IUK])</f>
        <v>739250</v>
      </c>
      <c r="F21" s="12">
        <f>SUBTOTAL(109,FiscalYear20188910111213[IUN])</f>
        <v>1055831</v>
      </c>
      <c r="G21" s="12">
        <f>SUBTOTAL(109,FiscalYear20188910111213[IUSB])</f>
        <v>1224784</v>
      </c>
      <c r="H21" s="12">
        <f>SUBTOTAL(109,FiscalYear20188910111213[IUS])</f>
        <v>1097956</v>
      </c>
      <c r="I21" s="66">
        <f>SUBTOTAL(109,FiscalYear20188910111213[Subtotal by Category])</f>
        <v>47486280</v>
      </c>
    </row>
    <row r="22" spans="1:12" x14ac:dyDescent="0.25">
      <c r="A22" s="70" t="s">
        <v>28</v>
      </c>
    </row>
    <row r="23" spans="1:12" x14ac:dyDescent="0.25">
      <c r="B23" s="48"/>
      <c r="C23" s="48"/>
      <c r="D23" s="48"/>
      <c r="E23" s="48"/>
      <c r="F23" s="48"/>
      <c r="G23" s="48"/>
      <c r="H23" s="48"/>
      <c r="I23" s="71"/>
    </row>
    <row r="24" spans="1:12" x14ac:dyDescent="0.25">
      <c r="B24" s="72"/>
      <c r="I24" s="48"/>
    </row>
    <row r="25" spans="1:12" x14ac:dyDescent="0.25">
      <c r="B25" s="73"/>
      <c r="C25" s="74"/>
      <c r="D25" s="74"/>
      <c r="E25" s="74"/>
      <c r="F25" s="74"/>
      <c r="G25" s="74"/>
      <c r="H25" s="74"/>
      <c r="I25" s="48"/>
    </row>
    <row r="26" spans="1:12" s="3" customFormat="1" x14ac:dyDescent="0.25">
      <c r="A26" s="2"/>
      <c r="B26" s="72"/>
      <c r="I26" s="48"/>
      <c r="J26" s="2"/>
      <c r="K26" s="2"/>
      <c r="L26" s="2"/>
    </row>
    <row r="27" spans="1:12" s="3" customFormat="1" x14ac:dyDescent="0.25">
      <c r="A27" s="2"/>
      <c r="B27" s="73"/>
      <c r="I27" s="48"/>
      <c r="J27" s="2"/>
      <c r="K27" s="2"/>
      <c r="L27" s="2"/>
    </row>
    <row r="28" spans="1:12" s="3" customFormat="1" x14ac:dyDescent="0.25">
      <c r="A28" s="2"/>
      <c r="B28" s="72"/>
      <c r="I28" s="48"/>
      <c r="J28" s="2"/>
      <c r="K28" s="2"/>
      <c r="L28" s="2"/>
    </row>
    <row r="29" spans="1:12" s="3" customFormat="1" x14ac:dyDescent="0.25">
      <c r="A29" s="2"/>
      <c r="B29" s="72"/>
      <c r="I29" s="48"/>
      <c r="J29" s="2"/>
      <c r="K29" s="2"/>
      <c r="L29" s="2"/>
    </row>
    <row r="30" spans="1:12" x14ac:dyDescent="0.25">
      <c r="B30" s="72"/>
      <c r="I30" s="48"/>
    </row>
    <row r="31" spans="1:12" s="3" customFormat="1" x14ac:dyDescent="0.25">
      <c r="A31" s="2"/>
      <c r="I31" s="48"/>
      <c r="J31" s="2"/>
      <c r="K31" s="2"/>
      <c r="L31" s="2"/>
    </row>
    <row r="32" spans="1:12" x14ac:dyDescent="0.25">
      <c r="B32" s="74"/>
      <c r="I32" s="48"/>
    </row>
    <row r="33" spans="9:9" x14ac:dyDescent="0.25">
      <c r="I33" s="48"/>
    </row>
    <row r="34" spans="9:9" x14ac:dyDescent="0.25">
      <c r="I34" s="48"/>
    </row>
    <row r="35" spans="9:9" x14ac:dyDescent="0.25">
      <c r="I35" s="48"/>
    </row>
    <row r="36" spans="9:9" x14ac:dyDescent="0.25">
      <c r="I36" s="48"/>
    </row>
    <row r="37" spans="9:9" x14ac:dyDescent="0.25">
      <c r="I37" s="48"/>
    </row>
    <row r="38" spans="9:9" x14ac:dyDescent="0.25">
      <c r="I38" s="48"/>
    </row>
    <row r="39" spans="9:9" x14ac:dyDescent="0.25">
      <c r="I39" s="48"/>
    </row>
    <row r="40" spans="9:9" x14ac:dyDescent="0.25">
      <c r="I40" s="48"/>
    </row>
    <row r="41" spans="9:9" x14ac:dyDescent="0.25">
      <c r="I41" s="48"/>
    </row>
    <row r="42" spans="9:9" x14ac:dyDescent="0.25">
      <c r="I42" s="48"/>
    </row>
    <row r="43" spans="9:9" x14ac:dyDescent="0.25">
      <c r="I43" s="48"/>
    </row>
    <row r="44" spans="9:9" x14ac:dyDescent="0.25">
      <c r="I44" s="48"/>
    </row>
    <row r="45" spans="9:9" x14ac:dyDescent="0.25">
      <c r="I45" s="48"/>
    </row>
    <row r="46" spans="9:9" x14ac:dyDescent="0.25">
      <c r="I46" s="48"/>
    </row>
    <row r="47" spans="9:9" x14ac:dyDescent="0.25">
      <c r="I47" s="48"/>
    </row>
    <row r="48" spans="9:9" x14ac:dyDescent="0.25">
      <c r="I48" s="48"/>
    </row>
    <row r="49" spans="9:9" x14ac:dyDescent="0.25">
      <c r="I49" s="48"/>
    </row>
  </sheetData>
  <sheetProtection selectLockedCells="1" selectUnlockedCells="1"/>
  <phoneticPr fontId="13" type="noConversion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zoomScaleNormal="100" workbookViewId="0">
      <selection activeCell="C25" sqref="C25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  <col min="11" max="11" width="9.6640625" bestFit="1" customWidth="1"/>
  </cols>
  <sheetData>
    <row r="1" spans="1:11" ht="15.6" x14ac:dyDescent="0.3">
      <c r="A1" s="42" t="s">
        <v>70</v>
      </c>
      <c r="B1" s="42"/>
      <c r="C1" s="42"/>
      <c r="D1" s="42"/>
      <c r="E1" s="42"/>
      <c r="F1" s="42"/>
      <c r="G1" s="42"/>
      <c r="H1" s="42"/>
      <c r="I1" s="42"/>
    </row>
    <row r="2" spans="1:11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11" x14ac:dyDescent="0.3">
      <c r="A3" s="18" t="s">
        <v>8</v>
      </c>
      <c r="B3" s="30">
        <v>1870000</v>
      </c>
      <c r="C3" s="30">
        <v>1885000</v>
      </c>
      <c r="D3" s="30">
        <v>0</v>
      </c>
      <c r="E3" s="30">
        <v>140000</v>
      </c>
      <c r="F3" s="30">
        <v>0</v>
      </c>
      <c r="G3" s="30">
        <v>150000</v>
      </c>
      <c r="H3" s="30">
        <v>120000</v>
      </c>
      <c r="I3" s="30">
        <v>4165000</v>
      </c>
      <c r="K3" s="27"/>
    </row>
    <row r="4" spans="1:11" x14ac:dyDescent="0.3">
      <c r="A4" s="18" t="s">
        <v>9</v>
      </c>
      <c r="B4" s="30">
        <v>2762000</v>
      </c>
      <c r="C4" s="30">
        <v>1800000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4562000</v>
      </c>
      <c r="K4" s="27"/>
    </row>
    <row r="5" spans="1:11" x14ac:dyDescent="0.3">
      <c r="A5" s="18" t="s">
        <v>71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10000</v>
      </c>
      <c r="H5" s="30">
        <v>0</v>
      </c>
      <c r="I5" s="30">
        <v>10000</v>
      </c>
      <c r="K5" s="27"/>
    </row>
    <row r="6" spans="1:11" x14ac:dyDescent="0.3">
      <c r="A6" s="18" t="s">
        <v>51</v>
      </c>
      <c r="B6" s="30">
        <v>0</v>
      </c>
      <c r="C6" s="30">
        <v>0</v>
      </c>
      <c r="D6" s="30">
        <v>165000</v>
      </c>
      <c r="E6" s="30">
        <v>0</v>
      </c>
      <c r="F6" s="30">
        <v>0</v>
      </c>
      <c r="G6" s="30">
        <v>0</v>
      </c>
      <c r="H6" s="30">
        <v>0</v>
      </c>
      <c r="I6" s="30">
        <v>165000</v>
      </c>
      <c r="K6" s="27"/>
    </row>
    <row r="7" spans="1:11" x14ac:dyDescent="0.3">
      <c r="A7" s="18" t="s">
        <v>15</v>
      </c>
      <c r="B7" s="30">
        <v>961000</v>
      </c>
      <c r="C7" s="30">
        <v>600000</v>
      </c>
      <c r="D7" s="30">
        <v>0</v>
      </c>
      <c r="E7" s="30">
        <v>0</v>
      </c>
      <c r="F7" s="30">
        <v>500000</v>
      </c>
      <c r="G7" s="30">
        <v>225000</v>
      </c>
      <c r="H7" s="30">
        <v>0</v>
      </c>
      <c r="I7" s="30">
        <v>2286000</v>
      </c>
      <c r="K7" s="27"/>
    </row>
    <row r="8" spans="1:11" x14ac:dyDescent="0.3">
      <c r="A8" s="18" t="s">
        <v>52</v>
      </c>
      <c r="B8" s="30">
        <v>0</v>
      </c>
      <c r="C8" s="30">
        <v>225000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225000</v>
      </c>
      <c r="K8" s="27"/>
    </row>
    <row r="9" spans="1:11" x14ac:dyDescent="0.3">
      <c r="A9" s="18" t="s">
        <v>11</v>
      </c>
      <c r="B9" s="30">
        <v>2578000</v>
      </c>
      <c r="C9" s="30">
        <v>1000000</v>
      </c>
      <c r="D9" s="30">
        <v>0</v>
      </c>
      <c r="E9" s="30">
        <v>350000</v>
      </c>
      <c r="F9" s="30">
        <v>175000</v>
      </c>
      <c r="G9" s="30">
        <v>0</v>
      </c>
      <c r="H9" s="30">
        <v>0</v>
      </c>
      <c r="I9" s="30">
        <v>4103000</v>
      </c>
      <c r="K9" s="27"/>
    </row>
    <row r="10" spans="1:11" x14ac:dyDescent="0.3">
      <c r="A10" s="18" t="s">
        <v>12</v>
      </c>
      <c r="B10" s="30">
        <v>1646000</v>
      </c>
      <c r="C10" s="30">
        <v>200000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1846000</v>
      </c>
      <c r="K10" s="27"/>
    </row>
    <row r="11" spans="1:11" x14ac:dyDescent="0.3">
      <c r="A11" s="18" t="s">
        <v>13</v>
      </c>
      <c r="B11" s="30">
        <v>365000</v>
      </c>
      <c r="C11" s="30">
        <v>350000</v>
      </c>
      <c r="D11" s="30">
        <v>0</v>
      </c>
      <c r="E11" s="30">
        <v>0</v>
      </c>
      <c r="F11" s="30">
        <v>165000</v>
      </c>
      <c r="G11" s="30">
        <v>0</v>
      </c>
      <c r="H11" s="30">
        <v>0</v>
      </c>
      <c r="I11" s="30">
        <v>880000</v>
      </c>
      <c r="K11" s="27"/>
    </row>
    <row r="12" spans="1:11" x14ac:dyDescent="0.3">
      <c r="A12" s="18" t="s">
        <v>109</v>
      </c>
      <c r="B12" s="30">
        <v>2408000</v>
      </c>
      <c r="C12" s="30">
        <v>5135000</v>
      </c>
      <c r="D12" s="30">
        <v>0</v>
      </c>
      <c r="E12" s="30">
        <v>0</v>
      </c>
      <c r="F12" s="30">
        <v>0</v>
      </c>
      <c r="G12" s="30">
        <v>500000</v>
      </c>
      <c r="H12" s="30">
        <v>980000</v>
      </c>
      <c r="I12" s="30">
        <v>9023000</v>
      </c>
      <c r="K12" s="27"/>
    </row>
    <row r="13" spans="1:11" x14ac:dyDescent="0.3">
      <c r="A13" s="18" t="s">
        <v>14</v>
      </c>
      <c r="B13" s="30">
        <v>287000</v>
      </c>
      <c r="C13" s="30">
        <v>900000</v>
      </c>
      <c r="D13" s="30">
        <v>0</v>
      </c>
      <c r="E13" s="30">
        <v>0</v>
      </c>
      <c r="F13" s="30">
        <v>0</v>
      </c>
      <c r="G13" s="30">
        <v>150000</v>
      </c>
      <c r="H13" s="30">
        <v>0</v>
      </c>
      <c r="I13" s="30">
        <v>1337000</v>
      </c>
      <c r="K13" s="27"/>
    </row>
    <row r="14" spans="1:11" x14ac:dyDescent="0.3">
      <c r="A14" s="18" t="s">
        <v>53</v>
      </c>
      <c r="B14" s="30">
        <v>200000</v>
      </c>
      <c r="C14" s="30">
        <v>400000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600000</v>
      </c>
      <c r="K14" s="27"/>
    </row>
    <row r="15" spans="1:11" x14ac:dyDescent="0.3">
      <c r="A15" s="18" t="s">
        <v>54</v>
      </c>
      <c r="B15" s="30">
        <v>725000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725000</v>
      </c>
      <c r="K15" s="27"/>
    </row>
    <row r="16" spans="1:11" x14ac:dyDescent="0.3">
      <c r="A16" s="18" t="s">
        <v>55</v>
      </c>
      <c r="B16" s="30">
        <v>1020000</v>
      </c>
      <c r="C16" s="30">
        <v>500000</v>
      </c>
      <c r="D16" s="30">
        <v>0</v>
      </c>
      <c r="E16" s="30">
        <v>0</v>
      </c>
      <c r="F16" s="30">
        <v>125000</v>
      </c>
      <c r="G16" s="30">
        <v>0</v>
      </c>
      <c r="H16" s="30">
        <v>0</v>
      </c>
      <c r="I16" s="30">
        <v>1645000</v>
      </c>
      <c r="K16" s="27"/>
    </row>
    <row r="17" spans="1:11" x14ac:dyDescent="0.3">
      <c r="A17" s="18" t="s">
        <v>56</v>
      </c>
      <c r="B17" s="30">
        <v>50000</v>
      </c>
      <c r="C17" s="30">
        <v>0</v>
      </c>
      <c r="D17" s="30">
        <v>284076</v>
      </c>
      <c r="E17" s="30">
        <v>0</v>
      </c>
      <c r="F17" s="30">
        <v>0</v>
      </c>
      <c r="G17" s="30">
        <v>0</v>
      </c>
      <c r="H17" s="30">
        <v>0</v>
      </c>
      <c r="I17" s="30">
        <v>334076</v>
      </c>
      <c r="K17" s="27"/>
    </row>
    <row r="18" spans="1:11" x14ac:dyDescent="0.3">
      <c r="A18" s="18" t="s">
        <v>72</v>
      </c>
      <c r="B18" s="30">
        <v>0</v>
      </c>
      <c r="C18" s="30">
        <v>0</v>
      </c>
      <c r="D18" s="30">
        <v>80000</v>
      </c>
      <c r="E18" s="30">
        <v>0</v>
      </c>
      <c r="F18" s="30">
        <v>0</v>
      </c>
      <c r="G18" s="30">
        <v>40000</v>
      </c>
      <c r="H18" s="30">
        <v>0</v>
      </c>
      <c r="I18" s="30">
        <v>120000</v>
      </c>
      <c r="K18" s="27"/>
    </row>
    <row r="19" spans="1:11" x14ac:dyDescent="0.3">
      <c r="A19" s="18" t="s">
        <v>21</v>
      </c>
      <c r="B19" s="30">
        <v>445000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445000</v>
      </c>
      <c r="K19" s="27"/>
    </row>
    <row r="20" spans="1:11" x14ac:dyDescent="0.3">
      <c r="A20" s="18" t="s">
        <v>58</v>
      </c>
      <c r="B20" s="30" t="s">
        <v>73</v>
      </c>
      <c r="C20" s="30">
        <v>250000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300000</v>
      </c>
      <c r="K20" s="27"/>
    </row>
    <row r="21" spans="1:11" x14ac:dyDescent="0.3">
      <c r="A21" s="18" t="s">
        <v>22</v>
      </c>
      <c r="B21" s="30">
        <v>295000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295000</v>
      </c>
      <c r="K21" s="27"/>
    </row>
    <row r="22" spans="1:11" x14ac:dyDescent="0.3">
      <c r="A22" s="18" t="s">
        <v>23</v>
      </c>
      <c r="B22" s="30">
        <v>515000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515000</v>
      </c>
      <c r="K22" s="27"/>
    </row>
    <row r="23" spans="1:11" x14ac:dyDescent="0.3">
      <c r="A23" s="18" t="s">
        <v>24</v>
      </c>
      <c r="B23" s="30">
        <v>90000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90000</v>
      </c>
      <c r="K23" s="27"/>
    </row>
    <row r="24" spans="1:11" x14ac:dyDescent="0.3">
      <c r="A24" s="18" t="s">
        <v>60</v>
      </c>
      <c r="B24" s="30">
        <v>1425000</v>
      </c>
      <c r="C24" s="30">
        <v>0</v>
      </c>
      <c r="D24" s="30">
        <v>0</v>
      </c>
      <c r="E24" s="30">
        <v>0</v>
      </c>
      <c r="F24" s="30">
        <v>100000</v>
      </c>
      <c r="G24" s="30">
        <v>0</v>
      </c>
      <c r="H24" s="30">
        <v>0</v>
      </c>
      <c r="I24" s="30">
        <v>1525000</v>
      </c>
      <c r="K24" s="27"/>
    </row>
    <row r="25" spans="1:11" s="24" customFormat="1" ht="15.6" x14ac:dyDescent="0.3">
      <c r="A25" s="29" t="s">
        <v>34</v>
      </c>
      <c r="B25" s="31" t="s">
        <v>75</v>
      </c>
      <c r="C25" s="31" t="s">
        <v>76</v>
      </c>
      <c r="D25" s="31" t="s">
        <v>77</v>
      </c>
      <c r="E25" s="31" t="s">
        <v>78</v>
      </c>
      <c r="F25" s="31" t="s">
        <v>45</v>
      </c>
      <c r="G25" s="31" t="s">
        <v>79</v>
      </c>
      <c r="H25" s="31" t="s">
        <v>68</v>
      </c>
      <c r="I25" s="31" t="s">
        <v>80</v>
      </c>
      <c r="K25" s="27"/>
    </row>
    <row r="26" spans="1:11" x14ac:dyDescent="0.3">
      <c r="A26" s="9" t="s">
        <v>74</v>
      </c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zoomScaleNormal="100" workbookViewId="0">
      <selection activeCell="P24" sqref="P24"/>
    </sheetView>
  </sheetViews>
  <sheetFormatPr defaultColWidth="8.6640625" defaultRowHeight="14.4" x14ac:dyDescent="0.3"/>
  <cols>
    <col min="1" max="1" width="36.6640625" style="20" customWidth="1"/>
    <col min="2" max="8" width="12.6640625" style="38" customWidth="1"/>
    <col min="9" max="9" width="19.6640625" style="38" bestFit="1" customWidth="1"/>
    <col min="10" max="10" width="8.6640625" style="20"/>
    <col min="11" max="11" width="9.6640625" style="20" customWidth="1"/>
    <col min="12" max="12" width="8.33203125" style="20" customWidth="1"/>
    <col min="13" max="16384" width="8.6640625" style="20"/>
  </cols>
  <sheetData>
    <row r="1" spans="1:12" ht="15.6" x14ac:dyDescent="0.3">
      <c r="A1" s="43" t="s">
        <v>81</v>
      </c>
      <c r="B1" s="43"/>
      <c r="C1" s="43"/>
      <c r="D1" s="43"/>
      <c r="E1" s="43"/>
      <c r="F1" s="43"/>
      <c r="G1" s="43"/>
      <c r="H1" s="43"/>
      <c r="I1" s="43"/>
    </row>
    <row r="2" spans="1:12" s="34" customFormat="1" x14ac:dyDescent="0.3">
      <c r="A2" s="14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26</v>
      </c>
    </row>
    <row r="3" spans="1:12" x14ac:dyDescent="0.3">
      <c r="A3" s="18" t="s">
        <v>71</v>
      </c>
      <c r="B3" s="30">
        <v>25000</v>
      </c>
      <c r="C3" s="30">
        <v>0</v>
      </c>
      <c r="D3" s="54">
        <v>0</v>
      </c>
      <c r="E3" s="30">
        <v>0</v>
      </c>
      <c r="F3" s="30">
        <v>0</v>
      </c>
      <c r="G3" s="30">
        <v>0</v>
      </c>
      <c r="H3" s="30">
        <v>0</v>
      </c>
      <c r="I3" s="30">
        <v>25000</v>
      </c>
      <c r="K3" s="35"/>
      <c r="L3" s="56"/>
    </row>
    <row r="4" spans="1:12" x14ac:dyDescent="0.3">
      <c r="A4" s="18" t="s">
        <v>8</v>
      </c>
      <c r="B4" s="30">
        <v>1691000</v>
      </c>
      <c r="C4" s="30">
        <v>700000</v>
      </c>
      <c r="D4" s="54">
        <v>0</v>
      </c>
      <c r="E4" s="30">
        <v>0</v>
      </c>
      <c r="F4" s="30">
        <v>0</v>
      </c>
      <c r="G4" s="30">
        <v>0</v>
      </c>
      <c r="H4" s="30">
        <v>0</v>
      </c>
      <c r="I4" s="30">
        <v>2391000</v>
      </c>
      <c r="K4" s="35"/>
      <c r="L4" s="56"/>
    </row>
    <row r="5" spans="1:12" x14ac:dyDescent="0.3">
      <c r="A5" s="18" t="s">
        <v>9</v>
      </c>
      <c r="B5" s="30">
        <v>5530000</v>
      </c>
      <c r="C5" s="30">
        <v>900000</v>
      </c>
      <c r="D5" s="54">
        <v>0</v>
      </c>
      <c r="E5" s="30">
        <v>153000</v>
      </c>
      <c r="F5" s="30">
        <v>0</v>
      </c>
      <c r="G5" s="30">
        <v>0</v>
      </c>
      <c r="H5" s="30">
        <v>0</v>
      </c>
      <c r="I5" s="30">
        <v>6583000</v>
      </c>
      <c r="K5" s="35"/>
      <c r="L5" s="56"/>
    </row>
    <row r="6" spans="1:12" x14ac:dyDescent="0.3">
      <c r="A6" s="18" t="s">
        <v>15</v>
      </c>
      <c r="B6" s="30">
        <v>2625000</v>
      </c>
      <c r="C6" s="30">
        <v>2250000</v>
      </c>
      <c r="D6" s="54">
        <v>0</v>
      </c>
      <c r="E6" s="30">
        <v>0</v>
      </c>
      <c r="F6" s="30">
        <v>600000</v>
      </c>
      <c r="G6" s="30">
        <v>250000</v>
      </c>
      <c r="H6" s="30">
        <v>0</v>
      </c>
      <c r="I6" s="30">
        <v>5725000</v>
      </c>
      <c r="K6" s="35"/>
      <c r="L6" s="56"/>
    </row>
    <row r="7" spans="1:12" x14ac:dyDescent="0.3">
      <c r="A7" s="18" t="s">
        <v>51</v>
      </c>
      <c r="B7" s="30">
        <v>129000</v>
      </c>
      <c r="C7" s="30">
        <v>520000</v>
      </c>
      <c r="D7" s="54">
        <v>0</v>
      </c>
      <c r="E7" s="30">
        <v>0</v>
      </c>
      <c r="F7" s="30">
        <v>0</v>
      </c>
      <c r="G7" s="30">
        <v>0</v>
      </c>
      <c r="H7" s="30">
        <v>0</v>
      </c>
      <c r="I7" s="30">
        <v>649000</v>
      </c>
      <c r="K7" s="35"/>
      <c r="L7" s="56"/>
    </row>
    <row r="8" spans="1:12" x14ac:dyDescent="0.3">
      <c r="A8" s="18" t="s">
        <v>12</v>
      </c>
      <c r="B8" s="30">
        <v>0</v>
      </c>
      <c r="C8" s="30">
        <v>200000</v>
      </c>
      <c r="D8" s="54">
        <v>0</v>
      </c>
      <c r="E8" s="30">
        <v>0</v>
      </c>
      <c r="F8" s="30">
        <v>0</v>
      </c>
      <c r="G8" s="30">
        <v>200000</v>
      </c>
      <c r="H8" s="30">
        <v>0</v>
      </c>
      <c r="I8" s="30">
        <v>400000</v>
      </c>
      <c r="K8" s="35"/>
      <c r="L8" s="56"/>
    </row>
    <row r="9" spans="1:12" x14ac:dyDescent="0.3">
      <c r="A9" s="18" t="s">
        <v>14</v>
      </c>
      <c r="B9" s="30">
        <v>601000</v>
      </c>
      <c r="C9" s="30">
        <v>200000</v>
      </c>
      <c r="D9" s="54">
        <v>0</v>
      </c>
      <c r="E9" s="30">
        <v>0</v>
      </c>
      <c r="F9" s="30">
        <v>0</v>
      </c>
      <c r="G9" s="30">
        <v>0</v>
      </c>
      <c r="H9" s="30">
        <v>0</v>
      </c>
      <c r="I9" s="30">
        <v>801000</v>
      </c>
      <c r="K9" s="35"/>
      <c r="L9" s="56"/>
    </row>
    <row r="10" spans="1:12" x14ac:dyDescent="0.3">
      <c r="A10" s="18" t="s">
        <v>82</v>
      </c>
      <c r="B10" s="30">
        <v>6592000</v>
      </c>
      <c r="C10" s="30">
        <v>3640000</v>
      </c>
      <c r="D10" s="54">
        <v>0</v>
      </c>
      <c r="E10" s="30">
        <v>400000</v>
      </c>
      <c r="F10" s="30">
        <v>0</v>
      </c>
      <c r="G10" s="30">
        <v>300000</v>
      </c>
      <c r="H10" s="30">
        <v>1500000</v>
      </c>
      <c r="I10" s="30">
        <v>12432000</v>
      </c>
      <c r="K10" s="35"/>
      <c r="L10" s="56"/>
    </row>
    <row r="11" spans="1:12" x14ac:dyDescent="0.3">
      <c r="A11" s="18" t="s">
        <v>13</v>
      </c>
      <c r="B11" s="30">
        <v>500000</v>
      </c>
      <c r="C11" s="30">
        <v>150000</v>
      </c>
      <c r="D11" s="54">
        <v>0</v>
      </c>
      <c r="E11" s="30">
        <v>0</v>
      </c>
      <c r="F11" s="30">
        <v>0</v>
      </c>
      <c r="G11" s="30">
        <v>0</v>
      </c>
      <c r="H11" s="30">
        <v>0</v>
      </c>
      <c r="I11" s="30">
        <v>650000</v>
      </c>
      <c r="K11" s="35"/>
      <c r="L11" s="56"/>
    </row>
    <row r="12" spans="1:12" x14ac:dyDescent="0.3">
      <c r="A12" s="18" t="s">
        <v>11</v>
      </c>
      <c r="B12" s="30">
        <v>1597000</v>
      </c>
      <c r="C12" s="30">
        <v>750000</v>
      </c>
      <c r="D12" s="54">
        <v>77000</v>
      </c>
      <c r="E12" s="30">
        <v>0</v>
      </c>
      <c r="F12" s="30">
        <v>0</v>
      </c>
      <c r="G12" s="30">
        <v>200000</v>
      </c>
      <c r="H12" s="30">
        <v>0</v>
      </c>
      <c r="I12" s="30">
        <v>2624000</v>
      </c>
      <c r="K12" s="35"/>
      <c r="L12" s="56"/>
    </row>
    <row r="13" spans="1:12" x14ac:dyDescent="0.3">
      <c r="A13" s="18" t="s">
        <v>53</v>
      </c>
      <c r="B13" s="30">
        <v>0</v>
      </c>
      <c r="C13" s="30">
        <v>200000</v>
      </c>
      <c r="D13" s="54">
        <v>0</v>
      </c>
      <c r="E13" s="30">
        <v>0</v>
      </c>
      <c r="F13" s="30">
        <v>0</v>
      </c>
      <c r="G13" s="30">
        <v>0</v>
      </c>
      <c r="H13" s="30">
        <v>0</v>
      </c>
      <c r="I13" s="30">
        <v>200000</v>
      </c>
      <c r="K13" s="35"/>
      <c r="L13" s="56"/>
    </row>
    <row r="14" spans="1:12" x14ac:dyDescent="0.3">
      <c r="A14" s="18" t="s">
        <v>83</v>
      </c>
      <c r="B14" s="30">
        <v>500000</v>
      </c>
      <c r="C14" s="30">
        <v>1500000</v>
      </c>
      <c r="D14" s="54">
        <v>0</v>
      </c>
      <c r="E14" s="30">
        <v>0</v>
      </c>
      <c r="F14" s="30">
        <v>0</v>
      </c>
      <c r="G14" s="30">
        <v>150000</v>
      </c>
      <c r="H14" s="30">
        <v>0</v>
      </c>
      <c r="I14" s="30">
        <v>2150000</v>
      </c>
      <c r="K14" s="35"/>
      <c r="L14" s="56"/>
    </row>
    <row r="15" spans="1:12" x14ac:dyDescent="0.3">
      <c r="A15" s="18" t="s">
        <v>84</v>
      </c>
      <c r="B15" s="30">
        <v>5775000</v>
      </c>
      <c r="C15" s="30">
        <v>1350000</v>
      </c>
      <c r="D15" s="54">
        <v>463000</v>
      </c>
      <c r="E15" s="30">
        <v>0</v>
      </c>
      <c r="F15" s="30">
        <v>0</v>
      </c>
      <c r="G15" s="30">
        <v>0</v>
      </c>
      <c r="H15" s="30">
        <v>0</v>
      </c>
      <c r="I15" s="30">
        <v>7588000</v>
      </c>
      <c r="K15" s="35"/>
      <c r="L15" s="56"/>
    </row>
    <row r="16" spans="1:12" x14ac:dyDescent="0.3">
      <c r="A16" s="18" t="s">
        <v>59</v>
      </c>
      <c r="B16" s="30">
        <v>350000</v>
      </c>
      <c r="C16" s="30">
        <v>200000</v>
      </c>
      <c r="D16" s="54">
        <v>0</v>
      </c>
      <c r="E16" s="30">
        <v>0</v>
      </c>
      <c r="F16" s="30">
        <v>400000</v>
      </c>
      <c r="G16" s="30">
        <v>0</v>
      </c>
      <c r="H16" s="30">
        <v>0</v>
      </c>
      <c r="I16" s="30">
        <v>950000</v>
      </c>
      <c r="K16" s="35"/>
      <c r="L16" s="56"/>
    </row>
    <row r="17" spans="1:12" x14ac:dyDescent="0.3">
      <c r="A17" s="18" t="s">
        <v>85</v>
      </c>
      <c r="B17" s="30">
        <v>340000</v>
      </c>
      <c r="C17" s="30">
        <v>600000</v>
      </c>
      <c r="D17" s="54">
        <v>0</v>
      </c>
      <c r="E17" s="30">
        <v>0</v>
      </c>
      <c r="F17" s="30">
        <v>0</v>
      </c>
      <c r="G17" s="30">
        <v>0</v>
      </c>
      <c r="H17" s="30">
        <v>0</v>
      </c>
      <c r="I17" s="30">
        <v>940000</v>
      </c>
      <c r="K17" s="35"/>
      <c r="L17" s="56"/>
    </row>
    <row r="18" spans="1:12" ht="15" thickBot="1" x14ac:dyDescent="0.35">
      <c r="A18" s="18" t="s">
        <v>18</v>
      </c>
      <c r="B18" s="30">
        <v>450000</v>
      </c>
      <c r="C18" s="30">
        <v>100000</v>
      </c>
      <c r="D18" s="54">
        <v>0</v>
      </c>
      <c r="E18" s="30">
        <v>0</v>
      </c>
      <c r="F18" s="30">
        <v>0</v>
      </c>
      <c r="G18" s="30">
        <v>0</v>
      </c>
      <c r="H18" s="30">
        <v>0</v>
      </c>
      <c r="I18" s="30">
        <v>550000</v>
      </c>
      <c r="K18" s="35"/>
      <c r="L18" s="56"/>
    </row>
    <row r="19" spans="1:12" s="36" customFormat="1" ht="16.2" thickTop="1" x14ac:dyDescent="0.3">
      <c r="A19" s="29" t="s">
        <v>34</v>
      </c>
      <c r="B19" s="31" t="s">
        <v>86</v>
      </c>
      <c r="C19" s="31" t="s">
        <v>88</v>
      </c>
      <c r="D19" s="55" t="s">
        <v>87</v>
      </c>
      <c r="E19" s="31" t="s">
        <v>89</v>
      </c>
      <c r="F19" s="31" t="s">
        <v>90</v>
      </c>
      <c r="G19" s="31" t="s">
        <v>61</v>
      </c>
      <c r="H19" s="31" t="s">
        <v>91</v>
      </c>
      <c r="I19" s="31" t="s">
        <v>92</v>
      </c>
      <c r="K19" s="35"/>
      <c r="L19" s="57"/>
    </row>
    <row r="20" spans="1:12" x14ac:dyDescent="0.3">
      <c r="A20" s="37" t="s">
        <v>93</v>
      </c>
      <c r="L20" s="58"/>
    </row>
    <row r="21" spans="1:12" x14ac:dyDescent="0.3">
      <c r="L21" s="58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"/>
  <sheetViews>
    <sheetView zoomScaleNormal="100" workbookViewId="0">
      <selection activeCell="C19" sqref="C19"/>
    </sheetView>
  </sheetViews>
  <sheetFormatPr defaultColWidth="8.6640625" defaultRowHeight="14.4" x14ac:dyDescent="0.3"/>
  <cols>
    <col min="1" max="1" width="36.6640625" style="20" customWidth="1"/>
    <col min="2" max="8" width="12.6640625" style="38" customWidth="1"/>
    <col min="9" max="9" width="19.6640625" style="38" bestFit="1" customWidth="1"/>
    <col min="10" max="10" width="8.6640625" style="20"/>
    <col min="11" max="11" width="9.6640625" style="20" customWidth="1"/>
    <col min="12" max="16384" width="8.6640625" style="20"/>
  </cols>
  <sheetData>
    <row r="1" spans="1:11" ht="15.6" x14ac:dyDescent="0.3">
      <c r="A1" s="43" t="s">
        <v>94</v>
      </c>
      <c r="B1" s="43"/>
      <c r="C1" s="43"/>
      <c r="D1" s="43"/>
      <c r="E1" s="43"/>
      <c r="F1" s="43"/>
      <c r="G1" s="43"/>
      <c r="H1" s="43"/>
      <c r="I1" s="43"/>
    </row>
    <row r="2" spans="1:11" s="34" customFormat="1" x14ac:dyDescent="0.3">
      <c r="A2" s="14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26</v>
      </c>
    </row>
    <row r="3" spans="1:11" x14ac:dyDescent="0.3">
      <c r="A3" s="21" t="s">
        <v>110</v>
      </c>
      <c r="B3" s="39">
        <v>5316600</v>
      </c>
      <c r="C3" s="39">
        <v>2665439</v>
      </c>
      <c r="D3" s="39">
        <v>0</v>
      </c>
      <c r="E3" s="39">
        <v>0</v>
      </c>
      <c r="F3" s="39">
        <v>60000</v>
      </c>
      <c r="G3" s="39">
        <v>100000</v>
      </c>
      <c r="H3" s="39">
        <v>20000</v>
      </c>
      <c r="I3" s="39">
        <v>8162039</v>
      </c>
      <c r="K3" s="35"/>
    </row>
    <row r="4" spans="1:11" x14ac:dyDescent="0.3">
      <c r="A4" s="21" t="s">
        <v>96</v>
      </c>
      <c r="B4" s="39">
        <v>5535000</v>
      </c>
      <c r="C4" s="39">
        <v>172662</v>
      </c>
      <c r="D4" s="39">
        <v>0</v>
      </c>
      <c r="E4" s="39">
        <v>0</v>
      </c>
      <c r="F4" s="39">
        <v>42760</v>
      </c>
      <c r="G4" s="39">
        <v>300000</v>
      </c>
      <c r="H4" s="39">
        <v>210000</v>
      </c>
      <c r="I4" s="39">
        <v>6260422</v>
      </c>
      <c r="K4" s="35"/>
    </row>
    <row r="5" spans="1:11" x14ac:dyDescent="0.3">
      <c r="A5" s="21" t="s">
        <v>111</v>
      </c>
      <c r="B5" s="39">
        <v>3548000</v>
      </c>
      <c r="C5" s="39">
        <v>1150000</v>
      </c>
      <c r="D5" s="39">
        <v>0</v>
      </c>
      <c r="E5" s="39">
        <v>97500</v>
      </c>
      <c r="F5" s="39">
        <v>150000</v>
      </c>
      <c r="G5" s="39">
        <v>0</v>
      </c>
      <c r="H5" s="39">
        <v>370000</v>
      </c>
      <c r="I5" s="39">
        <v>5315500</v>
      </c>
      <c r="K5" s="35"/>
    </row>
    <row r="6" spans="1:11" x14ac:dyDescent="0.3">
      <c r="A6" s="21" t="s">
        <v>97</v>
      </c>
      <c r="B6" s="39">
        <v>1353000</v>
      </c>
      <c r="C6" s="39">
        <v>200000</v>
      </c>
      <c r="D6" s="39">
        <v>0</v>
      </c>
      <c r="E6" s="39">
        <v>0</v>
      </c>
      <c r="F6" s="39">
        <v>0</v>
      </c>
      <c r="G6" s="39">
        <v>200000</v>
      </c>
      <c r="H6" s="39">
        <v>0</v>
      </c>
      <c r="I6" s="39">
        <v>1753000</v>
      </c>
      <c r="K6" s="35"/>
    </row>
    <row r="7" spans="1:11" x14ac:dyDescent="0.3">
      <c r="A7" s="21" t="s">
        <v>98</v>
      </c>
      <c r="B7" s="39">
        <v>1509000</v>
      </c>
      <c r="C7" s="39">
        <v>402375.05</v>
      </c>
      <c r="D7" s="39">
        <v>0</v>
      </c>
      <c r="E7" s="39">
        <v>0</v>
      </c>
      <c r="F7" s="39">
        <v>0</v>
      </c>
      <c r="G7" s="39">
        <v>0</v>
      </c>
      <c r="H7" s="39">
        <v>100000</v>
      </c>
      <c r="I7" s="39">
        <v>2011375.05</v>
      </c>
      <c r="K7" s="35"/>
    </row>
    <row r="8" spans="1:11" x14ac:dyDescent="0.3">
      <c r="A8" s="21" t="s">
        <v>99</v>
      </c>
      <c r="B8" s="39">
        <v>1810000</v>
      </c>
      <c r="C8" s="39">
        <v>3284523.95</v>
      </c>
      <c r="D8" s="39">
        <v>300000</v>
      </c>
      <c r="E8" s="39">
        <v>129500</v>
      </c>
      <c r="F8" s="39">
        <v>247240</v>
      </c>
      <c r="G8" s="39">
        <v>100000</v>
      </c>
      <c r="H8" s="39">
        <v>0</v>
      </c>
      <c r="I8" s="39">
        <v>5871263.9500000002</v>
      </c>
      <c r="K8" s="35"/>
    </row>
    <row r="9" spans="1:11" x14ac:dyDescent="0.3">
      <c r="A9" s="21" t="s">
        <v>9</v>
      </c>
      <c r="B9" s="39">
        <v>5739000</v>
      </c>
      <c r="C9" s="39">
        <v>525000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6264000</v>
      </c>
      <c r="K9" s="35"/>
    </row>
    <row r="10" spans="1:11" x14ac:dyDescent="0.3">
      <c r="A10" s="21" t="s">
        <v>100</v>
      </c>
      <c r="B10" s="39">
        <v>3563300</v>
      </c>
      <c r="C10" s="39">
        <v>0</v>
      </c>
      <c r="D10" s="39">
        <v>0</v>
      </c>
      <c r="E10" s="39">
        <v>73000</v>
      </c>
      <c r="F10" s="39">
        <v>0</v>
      </c>
      <c r="G10" s="39">
        <v>0</v>
      </c>
      <c r="H10" s="39">
        <v>0</v>
      </c>
      <c r="I10" s="39">
        <v>3636300</v>
      </c>
      <c r="K10" s="35"/>
    </row>
    <row r="11" spans="1:11" x14ac:dyDescent="0.3">
      <c r="A11" s="21" t="s">
        <v>101</v>
      </c>
      <c r="B11" s="39">
        <v>200000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200000</v>
      </c>
      <c r="K11" s="35"/>
    </row>
    <row r="12" spans="1:11" x14ac:dyDescent="0.3">
      <c r="A12" s="21" t="s">
        <v>102</v>
      </c>
      <c r="B12" s="39">
        <v>226100</v>
      </c>
      <c r="C12" s="39">
        <v>200000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426100</v>
      </c>
      <c r="K12" s="35"/>
    </row>
    <row r="13" spans="1:11" s="36" customFormat="1" ht="15.6" x14ac:dyDescent="0.3">
      <c r="A13" s="22" t="s">
        <v>34</v>
      </c>
      <c r="B13" s="40" t="s">
        <v>103</v>
      </c>
      <c r="C13" s="40" t="s">
        <v>104</v>
      </c>
      <c r="D13" s="40" t="s">
        <v>105</v>
      </c>
      <c r="E13" s="40" t="s">
        <v>105</v>
      </c>
      <c r="F13" s="40" t="s">
        <v>106</v>
      </c>
      <c r="G13" s="40" t="s">
        <v>107</v>
      </c>
      <c r="H13" s="40" t="s">
        <v>107</v>
      </c>
      <c r="I13" s="40" t="s">
        <v>108</v>
      </c>
      <c r="K13" s="35"/>
    </row>
    <row r="14" spans="1:11" x14ac:dyDescent="0.3">
      <c r="A14" s="37" t="s">
        <v>95</v>
      </c>
    </row>
    <row r="16" spans="1:11" x14ac:dyDescent="0.3">
      <c r="B16" s="41"/>
      <c r="C16" s="41"/>
      <c r="D16" s="41"/>
      <c r="E16" s="41"/>
      <c r="F16" s="41"/>
      <c r="G16" s="41"/>
      <c r="H16" s="41"/>
      <c r="I16" s="41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4326A-256B-4F85-A8DB-E2A3C3EC25C5}">
  <dimension ref="A1:L49"/>
  <sheetViews>
    <sheetView zoomScaleNormal="100" workbookViewId="0">
      <selection activeCell="I21" sqref="I21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  <col min="10" max="10" width="8.5546875" customWidth="1"/>
    <col min="11" max="12" width="8.6640625" customWidth="1"/>
  </cols>
  <sheetData>
    <row r="1" spans="1:12" ht="15.6" x14ac:dyDescent="0.3">
      <c r="A1" s="42" t="s">
        <v>163</v>
      </c>
    </row>
    <row r="2" spans="1:12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12" x14ac:dyDescent="0.3">
      <c r="A3" s="2" t="s">
        <v>8</v>
      </c>
      <c r="B3" s="6">
        <v>600000</v>
      </c>
      <c r="C3" s="6">
        <v>350000</v>
      </c>
      <c r="D3" s="5"/>
      <c r="E3" s="10"/>
      <c r="F3" s="6"/>
      <c r="G3" s="6">
        <v>200000</v>
      </c>
      <c r="H3" s="6"/>
      <c r="I3" s="48">
        <v>1150000</v>
      </c>
    </row>
    <row r="4" spans="1:12" x14ac:dyDescent="0.3">
      <c r="A4" s="2" t="s">
        <v>9</v>
      </c>
      <c r="B4" s="6">
        <v>2350000</v>
      </c>
      <c r="C4" s="6">
        <v>2450000</v>
      </c>
      <c r="D4" s="5"/>
      <c r="E4" s="10"/>
      <c r="F4" s="6"/>
      <c r="G4" s="6">
        <v>100000</v>
      </c>
      <c r="H4" s="6"/>
      <c r="I4" s="48">
        <v>4900000</v>
      </c>
      <c r="K4" s="27"/>
    </row>
    <row r="5" spans="1:12" x14ac:dyDescent="0.3">
      <c r="A5" s="2" t="s">
        <v>10</v>
      </c>
      <c r="B5" s="6">
        <v>130000</v>
      </c>
      <c r="C5" s="6">
        <v>600000</v>
      </c>
      <c r="D5" s="5"/>
      <c r="E5" s="10">
        <v>250000</v>
      </c>
      <c r="F5" s="6"/>
      <c r="G5" s="6"/>
      <c r="H5" s="6"/>
      <c r="I5" s="48">
        <v>980000</v>
      </c>
      <c r="K5" s="27"/>
    </row>
    <row r="6" spans="1:12" x14ac:dyDescent="0.3">
      <c r="A6" s="2" t="s">
        <v>11</v>
      </c>
      <c r="B6" s="6">
        <v>4330000</v>
      </c>
      <c r="C6" s="6">
        <v>450000</v>
      </c>
      <c r="D6" s="5"/>
      <c r="E6" s="10"/>
      <c r="F6" s="6">
        <v>414709</v>
      </c>
      <c r="G6" s="6"/>
      <c r="H6" s="6"/>
      <c r="I6" s="48">
        <v>5194709</v>
      </c>
      <c r="L6" s="27"/>
    </row>
    <row r="7" spans="1:12" x14ac:dyDescent="0.3">
      <c r="A7" s="2" t="s">
        <v>12</v>
      </c>
      <c r="B7" s="6">
        <v>630000</v>
      </c>
      <c r="C7" s="6">
        <v>1100000</v>
      </c>
      <c r="D7" s="5"/>
      <c r="E7" s="10"/>
      <c r="F7" s="6"/>
      <c r="G7" s="6">
        <v>520000</v>
      </c>
      <c r="H7" s="6"/>
      <c r="I7" s="48">
        <v>2250000</v>
      </c>
      <c r="L7" s="27"/>
    </row>
    <row r="8" spans="1:12" x14ac:dyDescent="0.3">
      <c r="A8" s="2" t="s">
        <v>13</v>
      </c>
      <c r="B8" s="6">
        <v>250000</v>
      </c>
      <c r="C8" s="6">
        <v>1900000</v>
      </c>
      <c r="D8" s="5">
        <v>355000</v>
      </c>
      <c r="E8" s="10"/>
      <c r="F8" s="6"/>
      <c r="G8" s="6"/>
      <c r="H8" s="6"/>
      <c r="I8" s="48">
        <v>2505000</v>
      </c>
      <c r="L8" s="27"/>
    </row>
    <row r="9" spans="1:12" x14ac:dyDescent="0.3">
      <c r="A9" s="2" t="s">
        <v>109</v>
      </c>
      <c r="B9" s="6">
        <v>6666163</v>
      </c>
      <c r="C9" s="6">
        <v>2750000</v>
      </c>
      <c r="D9" s="6">
        <v>90603</v>
      </c>
      <c r="E9" s="10">
        <v>177208</v>
      </c>
      <c r="F9" s="6">
        <v>200000</v>
      </c>
      <c r="G9" s="6"/>
      <c r="H9" s="6">
        <v>380000</v>
      </c>
      <c r="I9" s="48">
        <v>10263974</v>
      </c>
      <c r="L9" s="27"/>
    </row>
    <row r="10" spans="1:12" x14ac:dyDescent="0.3">
      <c r="A10" s="2" t="s">
        <v>14</v>
      </c>
      <c r="B10" s="6">
        <v>1000000</v>
      </c>
      <c r="C10" s="6">
        <v>650000</v>
      </c>
      <c r="D10" s="6"/>
      <c r="E10" s="10"/>
      <c r="F10" s="6"/>
      <c r="G10" s="6"/>
      <c r="H10" s="6"/>
      <c r="I10" s="48">
        <v>1650000</v>
      </c>
      <c r="L10" s="27"/>
    </row>
    <row r="11" spans="1:12" x14ac:dyDescent="0.3">
      <c r="A11" s="2" t="s">
        <v>15</v>
      </c>
      <c r="B11" s="6">
        <v>2470000</v>
      </c>
      <c r="C11" s="6"/>
      <c r="D11" s="6"/>
      <c r="E11" s="10"/>
      <c r="F11" s="6">
        <v>310000</v>
      </c>
      <c r="G11" s="6">
        <v>156017</v>
      </c>
      <c r="H11" s="6">
        <v>100000</v>
      </c>
      <c r="I11" s="48">
        <v>3036017</v>
      </c>
      <c r="L11" s="27"/>
    </row>
    <row r="12" spans="1:12" x14ac:dyDescent="0.3">
      <c r="A12" s="2" t="s">
        <v>16</v>
      </c>
      <c r="B12" s="6">
        <v>750000</v>
      </c>
      <c r="C12" s="6">
        <v>600000</v>
      </c>
      <c r="D12" s="6">
        <v>120000</v>
      </c>
      <c r="E12" s="10"/>
      <c r="F12" s="6"/>
      <c r="G12" s="6"/>
      <c r="H12" s="6"/>
      <c r="I12" s="48">
        <v>1470000</v>
      </c>
      <c r="L12" s="27"/>
    </row>
    <row r="13" spans="1:12" s="1" customFormat="1" x14ac:dyDescent="0.3">
      <c r="A13" s="2" t="s">
        <v>130</v>
      </c>
      <c r="B13" s="12"/>
      <c r="C13" s="47"/>
      <c r="D13" s="47"/>
      <c r="E13" s="47"/>
      <c r="F13" s="12"/>
      <c r="G13" s="47"/>
      <c r="H13" s="47">
        <v>150000</v>
      </c>
      <c r="I13" s="48">
        <v>150000</v>
      </c>
    </row>
    <row r="14" spans="1:12" x14ac:dyDescent="0.3">
      <c r="A14" s="2" t="s">
        <v>18</v>
      </c>
      <c r="B14" s="6">
        <v>2000000</v>
      </c>
      <c r="C14" s="6">
        <v>300000</v>
      </c>
      <c r="D14" s="5"/>
      <c r="E14" s="10"/>
      <c r="F14" s="6"/>
      <c r="G14" s="6"/>
      <c r="H14" s="6"/>
      <c r="I14" s="48">
        <v>2300000</v>
      </c>
      <c r="L14" s="27"/>
    </row>
    <row r="15" spans="1:12" x14ac:dyDescent="0.3">
      <c r="A15" s="2" t="s">
        <v>19</v>
      </c>
      <c r="B15" s="6">
        <v>700000</v>
      </c>
      <c r="C15" s="6">
        <v>500000</v>
      </c>
      <c r="D15" s="5"/>
      <c r="E15" s="10">
        <v>200000</v>
      </c>
      <c r="F15" s="6">
        <v>50000</v>
      </c>
      <c r="G15" s="6"/>
      <c r="H15" s="6">
        <v>100000</v>
      </c>
      <c r="I15" s="48">
        <v>1550000</v>
      </c>
      <c r="L15" s="27"/>
    </row>
    <row r="16" spans="1:12" x14ac:dyDescent="0.3">
      <c r="A16" s="2" t="s">
        <v>20</v>
      </c>
      <c r="B16" s="6">
        <v>100000</v>
      </c>
      <c r="C16" s="6">
        <v>300000</v>
      </c>
      <c r="D16" s="5"/>
      <c r="E16" s="10"/>
      <c r="F16" s="6"/>
      <c r="G16" s="6"/>
      <c r="H16" s="6"/>
      <c r="I16" s="48">
        <v>400000</v>
      </c>
      <c r="L16" s="27"/>
    </row>
    <row r="17" spans="1:12" x14ac:dyDescent="0.3">
      <c r="A17" s="2" t="s">
        <v>58</v>
      </c>
      <c r="B17" s="6"/>
      <c r="C17" s="6">
        <v>300000</v>
      </c>
      <c r="D17" s="5"/>
      <c r="E17" s="10"/>
      <c r="F17" s="6"/>
      <c r="G17" s="6">
        <v>100000</v>
      </c>
      <c r="H17" s="6">
        <v>259934</v>
      </c>
      <c r="I17" s="48">
        <v>659934</v>
      </c>
      <c r="L17" s="27"/>
    </row>
    <row r="18" spans="1:12" x14ac:dyDescent="0.3">
      <c r="A18" s="2" t="s">
        <v>22</v>
      </c>
      <c r="B18" s="6">
        <v>550000</v>
      </c>
      <c r="C18" s="6"/>
      <c r="D18" s="5"/>
      <c r="E18" s="10"/>
      <c r="F18" s="6"/>
      <c r="G18" s="6"/>
      <c r="H18" s="6"/>
      <c r="I18" s="48">
        <v>550000</v>
      </c>
      <c r="L18" s="27"/>
    </row>
    <row r="19" spans="1:12" x14ac:dyDescent="0.3">
      <c r="A19" s="2" t="s">
        <v>59</v>
      </c>
      <c r="B19" s="6">
        <v>650000</v>
      </c>
      <c r="C19" s="6">
        <v>1991464</v>
      </c>
      <c r="D19" s="5"/>
      <c r="E19" s="10"/>
      <c r="F19" s="6"/>
      <c r="G19" s="6"/>
      <c r="H19" s="6"/>
      <c r="I19" s="48">
        <v>2641464</v>
      </c>
      <c r="L19" s="27"/>
    </row>
    <row r="20" spans="1:12" ht="15" thickBot="1" x14ac:dyDescent="0.35">
      <c r="A20" s="2" t="s">
        <v>154</v>
      </c>
      <c r="B20" s="6">
        <v>440000</v>
      </c>
      <c r="C20" s="6">
        <v>220000</v>
      </c>
      <c r="D20" s="5"/>
      <c r="E20" s="10"/>
      <c r="F20" s="6"/>
      <c r="G20" s="6"/>
      <c r="H20" s="6"/>
      <c r="I20" s="48">
        <v>660000</v>
      </c>
      <c r="L20" s="27"/>
    </row>
    <row r="21" spans="1:12" ht="15" thickTop="1" x14ac:dyDescent="0.3">
      <c r="A21" s="2" t="s">
        <v>34</v>
      </c>
      <c r="B21" s="13" t="s">
        <v>155</v>
      </c>
      <c r="C21" s="11" t="s">
        <v>156</v>
      </c>
      <c r="D21" s="12" t="s">
        <v>157</v>
      </c>
      <c r="E21" s="11" t="s">
        <v>158</v>
      </c>
      <c r="F21" s="12" t="s">
        <v>159</v>
      </c>
      <c r="G21" s="12" t="s">
        <v>160</v>
      </c>
      <c r="H21" s="12" t="s">
        <v>161</v>
      </c>
      <c r="I21" s="66" t="s">
        <v>162</v>
      </c>
    </row>
    <row r="22" spans="1:12" x14ac:dyDescent="0.3">
      <c r="A22" s="9" t="s">
        <v>28</v>
      </c>
    </row>
    <row r="23" spans="1:12" x14ac:dyDescent="0.3">
      <c r="B23" s="28"/>
      <c r="C23" s="28"/>
      <c r="D23" s="28"/>
      <c r="E23" s="28"/>
      <c r="F23" s="28"/>
      <c r="G23" s="28"/>
      <c r="H23" s="28"/>
      <c r="I23" s="61"/>
    </row>
    <row r="24" spans="1:12" x14ac:dyDescent="0.3">
      <c r="B24" s="50"/>
      <c r="I24" s="28"/>
    </row>
    <row r="25" spans="1:12" x14ac:dyDescent="0.3">
      <c r="B25" s="51"/>
      <c r="C25" s="45"/>
      <c r="D25" s="45"/>
      <c r="E25" s="45"/>
      <c r="F25" s="45"/>
      <c r="G25" s="45"/>
      <c r="H25" s="45"/>
      <c r="I25" s="28"/>
    </row>
    <row r="26" spans="1:12" s="4" customFormat="1" x14ac:dyDescent="0.3">
      <c r="A26"/>
      <c r="B26" s="50"/>
      <c r="I26" s="28"/>
      <c r="J26"/>
      <c r="K26"/>
      <c r="L26"/>
    </row>
    <row r="27" spans="1:12" s="4" customFormat="1" x14ac:dyDescent="0.3">
      <c r="A27"/>
      <c r="B27" s="51"/>
      <c r="I27" s="28"/>
      <c r="J27"/>
      <c r="K27"/>
      <c r="L27"/>
    </row>
    <row r="28" spans="1:12" s="4" customFormat="1" x14ac:dyDescent="0.3">
      <c r="A28"/>
      <c r="B28" s="50"/>
      <c r="I28" s="28"/>
      <c r="J28"/>
      <c r="K28"/>
      <c r="L28"/>
    </row>
    <row r="29" spans="1:12" s="4" customFormat="1" x14ac:dyDescent="0.3">
      <c r="A29"/>
      <c r="B29" s="50"/>
      <c r="I29" s="28"/>
      <c r="J29"/>
      <c r="K29"/>
      <c r="L29"/>
    </row>
    <row r="30" spans="1:12" x14ac:dyDescent="0.3">
      <c r="B30" s="50"/>
      <c r="I30" s="28"/>
    </row>
    <row r="31" spans="1:12" s="4" customFormat="1" x14ac:dyDescent="0.3">
      <c r="A31"/>
      <c r="I31" s="28"/>
      <c r="J31"/>
      <c r="K31"/>
      <c r="L31"/>
    </row>
    <row r="32" spans="1:12" x14ac:dyDescent="0.3">
      <c r="B32" s="45"/>
      <c r="I32" s="28"/>
    </row>
    <row r="33" spans="9:9" x14ac:dyDescent="0.3">
      <c r="I33" s="28"/>
    </row>
    <row r="34" spans="9:9" x14ac:dyDescent="0.3">
      <c r="I34" s="28"/>
    </row>
    <row r="35" spans="9:9" x14ac:dyDescent="0.3">
      <c r="I35" s="28"/>
    </row>
    <row r="36" spans="9:9" x14ac:dyDescent="0.3">
      <c r="I36" s="28"/>
    </row>
    <row r="37" spans="9:9" x14ac:dyDescent="0.3">
      <c r="I37" s="28"/>
    </row>
    <row r="38" spans="9:9" x14ac:dyDescent="0.3">
      <c r="I38" s="28"/>
    </row>
    <row r="39" spans="9:9" x14ac:dyDescent="0.3">
      <c r="I39" s="28"/>
    </row>
    <row r="40" spans="9:9" x14ac:dyDescent="0.3">
      <c r="I40" s="28"/>
    </row>
    <row r="41" spans="9:9" x14ac:dyDescent="0.3">
      <c r="I41" s="28"/>
    </row>
    <row r="42" spans="9:9" x14ac:dyDescent="0.3">
      <c r="I42" s="28"/>
    </row>
    <row r="43" spans="9:9" x14ac:dyDescent="0.3">
      <c r="I43" s="28"/>
    </row>
    <row r="44" spans="9:9" x14ac:dyDescent="0.3">
      <c r="I44" s="28"/>
    </row>
    <row r="45" spans="9:9" x14ac:dyDescent="0.3">
      <c r="I45" s="28"/>
    </row>
    <row r="46" spans="9:9" x14ac:dyDescent="0.3">
      <c r="I46" s="28"/>
    </row>
    <row r="47" spans="9:9" x14ac:dyDescent="0.3">
      <c r="I47" s="28"/>
    </row>
    <row r="48" spans="9:9" x14ac:dyDescent="0.3">
      <c r="I48" s="28"/>
    </row>
    <row r="49" spans="9:9" x14ac:dyDescent="0.3">
      <c r="I49" s="28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918A-427F-44EF-A667-78E37F6C677F}">
  <dimension ref="A1:L53"/>
  <sheetViews>
    <sheetView zoomScaleNormal="100" workbookViewId="0">
      <selection activeCell="B25" sqref="B25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  <col min="10" max="10" width="8.5546875" customWidth="1"/>
    <col min="11" max="12" width="8.6640625" customWidth="1"/>
  </cols>
  <sheetData>
    <row r="1" spans="1:12" ht="15.6" x14ac:dyDescent="0.3">
      <c r="A1" s="42" t="s">
        <v>144</v>
      </c>
    </row>
    <row r="2" spans="1:12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12" x14ac:dyDescent="0.3">
      <c r="A3" s="2" t="s">
        <v>8</v>
      </c>
      <c r="B3" s="6">
        <v>2181736</v>
      </c>
      <c r="C3" s="6">
        <v>2550000</v>
      </c>
      <c r="D3" s="5"/>
      <c r="E3" s="10"/>
      <c r="F3" s="6"/>
      <c r="G3" s="6"/>
      <c r="H3" s="6"/>
      <c r="I3" s="48">
        <v>4731736</v>
      </c>
    </row>
    <row r="4" spans="1:12" x14ac:dyDescent="0.3">
      <c r="A4" s="2" t="s">
        <v>9</v>
      </c>
      <c r="B4" s="6">
        <v>3832303</v>
      </c>
      <c r="C4" s="6">
        <v>2750000</v>
      </c>
      <c r="D4" s="5"/>
      <c r="E4" s="10"/>
      <c r="F4" s="6"/>
      <c r="G4" s="6">
        <v>350000</v>
      </c>
      <c r="H4" s="6"/>
      <c r="I4" s="48">
        <v>6932303</v>
      </c>
      <c r="K4" s="27"/>
    </row>
    <row r="5" spans="1:12" x14ac:dyDescent="0.3">
      <c r="A5" s="2" t="s">
        <v>10</v>
      </c>
      <c r="B5" s="6">
        <v>2791614</v>
      </c>
      <c r="C5" s="6">
        <v>1650000</v>
      </c>
      <c r="D5" s="5"/>
      <c r="E5" s="10"/>
      <c r="F5" s="6"/>
      <c r="G5" s="6"/>
      <c r="H5" s="6"/>
      <c r="I5" s="48">
        <v>4441614</v>
      </c>
      <c r="K5" s="27"/>
    </row>
    <row r="6" spans="1:12" x14ac:dyDescent="0.3">
      <c r="A6" s="2" t="s">
        <v>11</v>
      </c>
      <c r="B6" s="6">
        <v>2693511</v>
      </c>
      <c r="C6" s="6">
        <v>1150000</v>
      </c>
      <c r="D6" s="5"/>
      <c r="E6" s="10"/>
      <c r="F6" s="6">
        <v>125000</v>
      </c>
      <c r="G6" s="6"/>
      <c r="H6" s="6"/>
      <c r="I6" s="48">
        <v>3968511</v>
      </c>
      <c r="L6" s="27"/>
    </row>
    <row r="7" spans="1:12" x14ac:dyDescent="0.3">
      <c r="A7" s="2" t="s">
        <v>12</v>
      </c>
      <c r="B7" s="6">
        <v>1288000</v>
      </c>
      <c r="C7" s="6">
        <v>950000</v>
      </c>
      <c r="D7" s="5">
        <v>300000</v>
      </c>
      <c r="E7" s="10"/>
      <c r="F7" s="6"/>
      <c r="G7" s="6">
        <v>287121</v>
      </c>
      <c r="H7" s="6"/>
      <c r="I7" s="48">
        <v>2825121</v>
      </c>
      <c r="L7" s="27"/>
    </row>
    <row r="8" spans="1:12" x14ac:dyDescent="0.3">
      <c r="A8" s="2" t="s">
        <v>13</v>
      </c>
      <c r="B8" s="6">
        <v>1350000</v>
      </c>
      <c r="C8" s="6">
        <v>1200000</v>
      </c>
      <c r="D8" s="5"/>
      <c r="E8" s="10"/>
      <c r="F8" s="6"/>
      <c r="G8" s="6"/>
      <c r="H8" s="6"/>
      <c r="I8" s="48">
        <v>2550000</v>
      </c>
      <c r="L8" s="27"/>
    </row>
    <row r="9" spans="1:12" x14ac:dyDescent="0.3">
      <c r="A9" s="2" t="s">
        <v>109</v>
      </c>
      <c r="B9" s="6">
        <v>2585963</v>
      </c>
      <c r="C9" s="6">
        <v>850000</v>
      </c>
      <c r="D9" s="6"/>
      <c r="E9" s="10">
        <v>85000</v>
      </c>
      <c r="F9" s="6">
        <v>275000</v>
      </c>
      <c r="G9" s="6">
        <v>200000</v>
      </c>
      <c r="H9" s="6">
        <v>350000</v>
      </c>
      <c r="I9" s="48">
        <v>4345963</v>
      </c>
      <c r="L9" s="27"/>
    </row>
    <row r="10" spans="1:12" x14ac:dyDescent="0.3">
      <c r="A10" s="2" t="s">
        <v>14</v>
      </c>
      <c r="B10" s="6">
        <v>1035000</v>
      </c>
      <c r="C10" s="6">
        <v>200000</v>
      </c>
      <c r="D10" s="6">
        <v>250000</v>
      </c>
      <c r="E10" s="10"/>
      <c r="F10" s="6">
        <v>235000</v>
      </c>
      <c r="G10" s="6">
        <v>239733</v>
      </c>
      <c r="H10" s="6"/>
      <c r="I10" s="48">
        <v>1959733</v>
      </c>
      <c r="L10" s="27"/>
    </row>
    <row r="11" spans="1:12" x14ac:dyDescent="0.3">
      <c r="A11" s="2" t="s">
        <v>15</v>
      </c>
      <c r="B11" s="6">
        <v>40000</v>
      </c>
      <c r="C11" s="6"/>
      <c r="D11" s="6"/>
      <c r="E11" s="10"/>
      <c r="F11" s="6">
        <v>200000</v>
      </c>
      <c r="G11" s="6"/>
      <c r="H11" s="6"/>
      <c r="I11" s="48">
        <v>240000</v>
      </c>
      <c r="L11" s="27"/>
    </row>
    <row r="12" spans="1:12" x14ac:dyDescent="0.3">
      <c r="A12" s="2" t="s">
        <v>16</v>
      </c>
      <c r="B12" s="6">
        <v>500000</v>
      </c>
      <c r="C12" s="6">
        <v>600000</v>
      </c>
      <c r="D12" s="6"/>
      <c r="E12" s="10">
        <v>250000</v>
      </c>
      <c r="F12" s="6"/>
      <c r="G12" s="6"/>
      <c r="H12" s="6">
        <v>100000</v>
      </c>
      <c r="I12" s="48">
        <v>1450000</v>
      </c>
      <c r="L12" s="27"/>
    </row>
    <row r="13" spans="1:12" x14ac:dyDescent="0.3">
      <c r="A13" s="2" t="s">
        <v>53</v>
      </c>
      <c r="B13" s="6">
        <v>30000</v>
      </c>
      <c r="C13" s="6"/>
      <c r="D13" s="5"/>
      <c r="E13" s="10"/>
      <c r="F13" s="6"/>
      <c r="G13" s="6"/>
      <c r="H13" s="6"/>
      <c r="I13" s="48">
        <v>30000</v>
      </c>
      <c r="L13" s="27"/>
    </row>
    <row r="14" spans="1:12" s="1" customFormat="1" x14ac:dyDescent="0.3">
      <c r="A14" s="2" t="s">
        <v>130</v>
      </c>
      <c r="B14" s="12">
        <v>100000</v>
      </c>
      <c r="C14" s="47"/>
      <c r="D14" s="47"/>
      <c r="E14" s="47"/>
      <c r="F14" s="12"/>
      <c r="G14" s="47"/>
      <c r="H14" s="47"/>
      <c r="I14" s="48">
        <v>100000</v>
      </c>
    </row>
    <row r="15" spans="1:12" s="1" customFormat="1" x14ac:dyDescent="0.3">
      <c r="A15" s="14" t="s">
        <v>151</v>
      </c>
      <c r="B15" s="53"/>
      <c r="C15" s="6"/>
      <c r="D15" s="5"/>
      <c r="E15" s="10"/>
      <c r="F15" s="6"/>
      <c r="G15" s="6"/>
      <c r="H15" s="6">
        <v>75000</v>
      </c>
      <c r="I15" s="48">
        <v>75000</v>
      </c>
    </row>
    <row r="16" spans="1:12" x14ac:dyDescent="0.3">
      <c r="A16" s="2" t="s">
        <v>17</v>
      </c>
      <c r="B16" s="6">
        <v>30000</v>
      </c>
      <c r="C16" s="6"/>
      <c r="D16" s="5"/>
      <c r="E16" s="10"/>
      <c r="F16" s="6"/>
      <c r="G16" s="6"/>
      <c r="H16" s="6"/>
      <c r="I16" s="48">
        <v>30000</v>
      </c>
      <c r="L16" s="27"/>
    </row>
    <row r="17" spans="1:12" x14ac:dyDescent="0.3">
      <c r="A17" s="2" t="s">
        <v>18</v>
      </c>
      <c r="B17" s="6">
        <v>700000</v>
      </c>
      <c r="C17" s="6">
        <v>950000</v>
      </c>
      <c r="D17" s="5"/>
      <c r="E17" s="10"/>
      <c r="F17" s="6"/>
      <c r="G17" s="6"/>
      <c r="H17" s="6"/>
      <c r="I17" s="48">
        <v>1650000</v>
      </c>
      <c r="L17" s="27"/>
    </row>
    <row r="18" spans="1:12" x14ac:dyDescent="0.3">
      <c r="A18" s="2" t="s">
        <v>19</v>
      </c>
      <c r="B18" s="6">
        <v>781036</v>
      </c>
      <c r="C18" s="6">
        <v>400000</v>
      </c>
      <c r="D18" s="5"/>
      <c r="E18" s="10">
        <v>200000</v>
      </c>
      <c r="F18" s="6">
        <v>60000</v>
      </c>
      <c r="G18" s="6"/>
      <c r="H18" s="6">
        <v>250000</v>
      </c>
      <c r="I18" s="48">
        <v>1691036</v>
      </c>
      <c r="L18" s="27"/>
    </row>
    <row r="19" spans="1:12" x14ac:dyDescent="0.3">
      <c r="A19" s="2" t="s">
        <v>20</v>
      </c>
      <c r="B19" s="6">
        <v>100000</v>
      </c>
      <c r="C19" s="6">
        <v>300000</v>
      </c>
      <c r="D19" s="5"/>
      <c r="E19" s="10"/>
      <c r="F19" s="6"/>
      <c r="G19" s="6"/>
      <c r="H19" s="6"/>
      <c r="I19" s="48">
        <v>400000</v>
      </c>
      <c r="L19" s="27"/>
    </row>
    <row r="20" spans="1:12" x14ac:dyDescent="0.3">
      <c r="A20" s="2" t="s">
        <v>58</v>
      </c>
      <c r="B20" s="6">
        <v>42000</v>
      </c>
      <c r="C20" s="6">
        <v>750000</v>
      </c>
      <c r="D20" s="5"/>
      <c r="E20" s="10"/>
      <c r="F20" s="6"/>
      <c r="G20" s="6"/>
      <c r="H20" s="6">
        <v>200000</v>
      </c>
      <c r="I20" s="48">
        <v>992000</v>
      </c>
      <c r="L20" s="27"/>
    </row>
    <row r="21" spans="1:12" x14ac:dyDescent="0.3">
      <c r="A21" s="2" t="s">
        <v>22</v>
      </c>
      <c r="B21" s="6">
        <v>800000</v>
      </c>
      <c r="C21" s="6"/>
      <c r="D21" s="5"/>
      <c r="E21" s="10"/>
      <c r="F21" s="6"/>
      <c r="G21" s="6"/>
      <c r="H21" s="6"/>
      <c r="I21" s="48">
        <v>800000</v>
      </c>
      <c r="L21" s="27"/>
    </row>
    <row r="22" spans="1:12" x14ac:dyDescent="0.3">
      <c r="A22" s="2" t="s">
        <v>134</v>
      </c>
      <c r="B22" s="6">
        <v>825000</v>
      </c>
      <c r="C22" s="6"/>
      <c r="D22" s="5"/>
      <c r="E22" s="10"/>
      <c r="F22" s="6"/>
      <c r="G22" s="6"/>
      <c r="H22" s="6"/>
      <c r="I22" s="48">
        <v>825000</v>
      </c>
      <c r="L22" s="27"/>
    </row>
    <row r="23" spans="1:12" x14ac:dyDescent="0.3">
      <c r="A23" s="2" t="s">
        <v>24</v>
      </c>
      <c r="B23" s="6">
        <v>400000</v>
      </c>
      <c r="C23" s="6">
        <v>250000</v>
      </c>
      <c r="D23" s="5"/>
      <c r="E23" s="10"/>
      <c r="F23" s="6"/>
      <c r="G23" s="6"/>
      <c r="H23" s="6"/>
      <c r="I23" s="48">
        <v>650000</v>
      </c>
      <c r="L23" s="27"/>
    </row>
    <row r="24" spans="1:12" ht="15" thickBot="1" x14ac:dyDescent="0.35">
      <c r="A24" s="2" t="s">
        <v>25</v>
      </c>
      <c r="B24" s="6">
        <v>380000</v>
      </c>
      <c r="C24" s="6">
        <v>351464</v>
      </c>
      <c r="D24" s="5">
        <v>55603</v>
      </c>
      <c r="E24" s="10">
        <v>124208</v>
      </c>
      <c r="F24" s="6">
        <v>86709</v>
      </c>
      <c r="G24" s="6">
        <v>44163</v>
      </c>
      <c r="H24" s="6">
        <v>92934</v>
      </c>
      <c r="I24" s="48">
        <v>1135081</v>
      </c>
      <c r="L24" s="27"/>
    </row>
    <row r="25" spans="1:12" ht="15" thickTop="1" x14ac:dyDescent="0.3">
      <c r="A25" s="2" t="s">
        <v>34</v>
      </c>
      <c r="B25" s="13" t="s">
        <v>146</v>
      </c>
      <c r="C25" s="11" t="s">
        <v>145</v>
      </c>
      <c r="D25" s="12" t="s">
        <v>147</v>
      </c>
      <c r="E25" s="11" t="s">
        <v>148</v>
      </c>
      <c r="F25" s="12" t="s">
        <v>149</v>
      </c>
      <c r="G25" s="12" t="s">
        <v>150</v>
      </c>
      <c r="H25" s="12" t="s">
        <v>152</v>
      </c>
      <c r="I25" s="12" t="s">
        <v>153</v>
      </c>
    </row>
    <row r="26" spans="1:12" x14ac:dyDescent="0.3">
      <c r="A26" s="9" t="s">
        <v>28</v>
      </c>
    </row>
    <row r="27" spans="1:12" x14ac:dyDescent="0.3">
      <c r="B27" s="28"/>
      <c r="C27" s="28"/>
      <c r="D27" s="28"/>
      <c r="E27" s="28"/>
      <c r="F27" s="28"/>
      <c r="G27" s="28"/>
      <c r="H27" s="28"/>
      <c r="I27" s="45"/>
    </row>
    <row r="28" spans="1:12" x14ac:dyDescent="0.3">
      <c r="B28" s="50"/>
      <c r="I28" s="28"/>
    </row>
    <row r="29" spans="1:12" x14ac:dyDescent="0.3">
      <c r="B29" s="51"/>
      <c r="C29" s="45"/>
      <c r="D29" s="45"/>
      <c r="E29" s="45"/>
      <c r="F29" s="45"/>
      <c r="G29" s="45"/>
      <c r="H29" s="45"/>
      <c r="I29" s="28"/>
    </row>
    <row r="30" spans="1:12" s="4" customFormat="1" x14ac:dyDescent="0.3">
      <c r="A30"/>
      <c r="B30" s="50"/>
      <c r="I30" s="28"/>
      <c r="J30"/>
      <c r="K30"/>
      <c r="L30"/>
    </row>
    <row r="31" spans="1:12" s="4" customFormat="1" x14ac:dyDescent="0.3">
      <c r="A31"/>
      <c r="B31" s="51"/>
      <c r="I31" s="28"/>
      <c r="J31"/>
      <c r="K31"/>
      <c r="L31"/>
    </row>
    <row r="32" spans="1:12" s="4" customFormat="1" x14ac:dyDescent="0.3">
      <c r="A32"/>
      <c r="B32" s="50"/>
      <c r="I32" s="28"/>
      <c r="J32"/>
      <c r="K32"/>
      <c r="L32"/>
    </row>
    <row r="33" spans="1:12" s="4" customFormat="1" x14ac:dyDescent="0.3">
      <c r="A33"/>
      <c r="B33" s="50"/>
      <c r="I33" s="28"/>
      <c r="J33"/>
      <c r="K33"/>
      <c r="L33"/>
    </row>
    <row r="34" spans="1:12" x14ac:dyDescent="0.3">
      <c r="B34" s="50"/>
      <c r="I34" s="28"/>
    </row>
    <row r="35" spans="1:12" s="4" customFormat="1" x14ac:dyDescent="0.3">
      <c r="A35"/>
      <c r="I35" s="28"/>
      <c r="J35"/>
      <c r="K35"/>
      <c r="L35"/>
    </row>
    <row r="36" spans="1:12" x14ac:dyDescent="0.3">
      <c r="B36" s="45"/>
      <c r="I36" s="28"/>
    </row>
    <row r="37" spans="1:12" x14ac:dyDescent="0.3">
      <c r="I37" s="28"/>
    </row>
    <row r="38" spans="1:12" x14ac:dyDescent="0.3">
      <c r="I38" s="28"/>
    </row>
    <row r="39" spans="1:12" x14ac:dyDescent="0.3">
      <c r="I39" s="28"/>
    </row>
    <row r="40" spans="1:12" x14ac:dyDescent="0.3">
      <c r="I40" s="28"/>
    </row>
    <row r="41" spans="1:12" x14ac:dyDescent="0.3">
      <c r="I41" s="28"/>
    </row>
    <row r="42" spans="1:12" x14ac:dyDescent="0.3">
      <c r="I42" s="28"/>
    </row>
    <row r="43" spans="1:12" x14ac:dyDescent="0.3">
      <c r="I43" s="28"/>
    </row>
    <row r="44" spans="1:12" x14ac:dyDescent="0.3">
      <c r="I44" s="28"/>
    </row>
    <row r="45" spans="1:12" x14ac:dyDescent="0.3">
      <c r="I45" s="28"/>
    </row>
    <row r="46" spans="1:12" x14ac:dyDescent="0.3">
      <c r="I46" s="28"/>
    </row>
    <row r="47" spans="1:12" x14ac:dyDescent="0.3">
      <c r="I47" s="28"/>
    </row>
    <row r="48" spans="1:12" x14ac:dyDescent="0.3">
      <c r="I48" s="28"/>
    </row>
    <row r="49" spans="9:9" x14ac:dyDescent="0.3">
      <c r="I49" s="28"/>
    </row>
    <row r="50" spans="9:9" x14ac:dyDescent="0.3">
      <c r="I50" s="28"/>
    </row>
    <row r="51" spans="9:9" x14ac:dyDescent="0.3">
      <c r="I51" s="28"/>
    </row>
    <row r="52" spans="9:9" x14ac:dyDescent="0.3">
      <c r="I52" s="28"/>
    </row>
    <row r="53" spans="9:9" x14ac:dyDescent="0.3">
      <c r="I53" s="28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D5850-0C31-4A27-85B8-D90DB0C5A70A}">
  <dimension ref="A1:L38"/>
  <sheetViews>
    <sheetView zoomScaleNormal="100" workbookViewId="0">
      <selection activeCell="B2" sqref="B2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  <col min="10" max="10" width="8.5546875" customWidth="1"/>
    <col min="11" max="12" width="8.6640625" customWidth="1"/>
  </cols>
  <sheetData>
    <row r="1" spans="1:12" ht="15.6" x14ac:dyDescent="0.3">
      <c r="A1" s="42" t="s">
        <v>132</v>
      </c>
    </row>
    <row r="2" spans="1:12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12" x14ac:dyDescent="0.3">
      <c r="A3" s="2" t="s">
        <v>8</v>
      </c>
      <c r="B3" s="6">
        <v>646000</v>
      </c>
      <c r="C3" s="6">
        <v>1300000</v>
      </c>
      <c r="D3" s="5"/>
      <c r="E3" s="10">
        <v>20000</v>
      </c>
      <c r="F3" s="6"/>
      <c r="G3" s="6"/>
      <c r="H3" s="6">
        <v>100000</v>
      </c>
      <c r="I3" s="52">
        <v>2066000</v>
      </c>
    </row>
    <row r="4" spans="1:12" x14ac:dyDescent="0.3">
      <c r="A4" s="2" t="s">
        <v>9</v>
      </c>
      <c r="B4" s="6">
        <v>3760000</v>
      </c>
      <c r="C4" s="6"/>
      <c r="D4" s="5"/>
      <c r="E4" s="10"/>
      <c r="F4" s="6"/>
      <c r="G4" s="6"/>
      <c r="H4" s="6"/>
      <c r="I4" s="6">
        <v>3760000</v>
      </c>
      <c r="K4" s="27"/>
    </row>
    <row r="5" spans="1:12" x14ac:dyDescent="0.3">
      <c r="A5" s="2" t="s">
        <v>10</v>
      </c>
      <c r="B5" s="6">
        <v>600000</v>
      </c>
      <c r="C5" s="6">
        <v>200000</v>
      </c>
      <c r="D5" s="5"/>
      <c r="E5" s="10">
        <v>250000</v>
      </c>
      <c r="F5" s="6"/>
      <c r="G5" s="6"/>
      <c r="H5" s="6"/>
      <c r="I5" s="52">
        <v>1050000</v>
      </c>
      <c r="K5" s="27"/>
    </row>
    <row r="6" spans="1:12" x14ac:dyDescent="0.3">
      <c r="A6" s="2" t="s">
        <v>11</v>
      </c>
      <c r="B6" s="6">
        <v>2865302</v>
      </c>
      <c r="C6" s="6">
        <v>250000</v>
      </c>
      <c r="D6" s="5"/>
      <c r="E6" s="10"/>
      <c r="F6" s="6"/>
      <c r="G6" s="6">
        <v>143000</v>
      </c>
      <c r="H6" s="6"/>
      <c r="I6" s="52">
        <v>3258302</v>
      </c>
      <c r="L6" s="27"/>
    </row>
    <row r="7" spans="1:12" x14ac:dyDescent="0.3">
      <c r="A7" s="2" t="s">
        <v>12</v>
      </c>
      <c r="B7" s="6">
        <v>2100000</v>
      </c>
      <c r="C7" s="6">
        <v>1300000</v>
      </c>
      <c r="D7" s="5">
        <v>110000</v>
      </c>
      <c r="E7" s="10"/>
      <c r="F7" s="6"/>
      <c r="G7" s="6"/>
      <c r="H7" s="6"/>
      <c r="I7" s="52">
        <v>3510000</v>
      </c>
      <c r="L7" s="27"/>
    </row>
    <row r="8" spans="1:12" x14ac:dyDescent="0.3">
      <c r="A8" s="2" t="s">
        <v>13</v>
      </c>
      <c r="B8" s="6">
        <v>1477500</v>
      </c>
      <c r="C8" s="6">
        <v>3450000</v>
      </c>
      <c r="D8" s="5"/>
      <c r="E8" s="10"/>
      <c r="F8" s="6"/>
      <c r="G8" s="6"/>
      <c r="H8" s="6"/>
      <c r="I8" s="52">
        <v>4927500</v>
      </c>
      <c r="L8" s="27"/>
    </row>
    <row r="9" spans="1:12" x14ac:dyDescent="0.3">
      <c r="A9" s="2" t="s">
        <v>109</v>
      </c>
      <c r="B9" s="6">
        <v>1747000</v>
      </c>
      <c r="C9" s="6">
        <v>3450000</v>
      </c>
      <c r="D9" s="6"/>
      <c r="E9" s="10"/>
      <c r="F9" s="6">
        <v>300000</v>
      </c>
      <c r="G9" s="6"/>
      <c r="H9" s="6">
        <v>100000</v>
      </c>
      <c r="I9" s="52">
        <v>5597000</v>
      </c>
      <c r="L9" s="27"/>
    </row>
    <row r="10" spans="1:12" x14ac:dyDescent="0.3">
      <c r="A10" s="2" t="s">
        <v>14</v>
      </c>
      <c r="B10" s="6">
        <v>975000</v>
      </c>
      <c r="C10" s="6">
        <v>500000</v>
      </c>
      <c r="D10" s="6"/>
      <c r="E10" s="10"/>
      <c r="F10" s="6">
        <v>100000</v>
      </c>
      <c r="G10" s="6"/>
      <c r="H10" s="6"/>
      <c r="I10" s="52">
        <v>1575000</v>
      </c>
      <c r="L10" s="27"/>
    </row>
    <row r="11" spans="1:12" x14ac:dyDescent="0.3">
      <c r="A11" s="2" t="s">
        <v>15</v>
      </c>
      <c r="B11" s="6"/>
      <c r="C11" s="6"/>
      <c r="D11" s="6">
        <v>150000</v>
      </c>
      <c r="E11" s="10">
        <v>250000</v>
      </c>
      <c r="F11" s="6"/>
      <c r="G11" s="6"/>
      <c r="H11" s="6">
        <v>325000</v>
      </c>
      <c r="I11" s="52">
        <v>725000</v>
      </c>
      <c r="L11" s="27"/>
    </row>
    <row r="12" spans="1:12" x14ac:dyDescent="0.3">
      <c r="A12" s="2" t="s">
        <v>16</v>
      </c>
      <c r="B12" s="6"/>
      <c r="C12" s="6">
        <v>550000</v>
      </c>
      <c r="D12" s="6"/>
      <c r="E12" s="10"/>
      <c r="F12" s="6"/>
      <c r="G12" s="6">
        <v>230000</v>
      </c>
      <c r="H12" s="6"/>
      <c r="I12" s="52">
        <v>780000</v>
      </c>
      <c r="L12" s="27"/>
    </row>
    <row r="13" spans="1:12" x14ac:dyDescent="0.3">
      <c r="A13" s="2" t="s">
        <v>53</v>
      </c>
      <c r="B13" s="6">
        <v>120000</v>
      </c>
      <c r="C13" s="6"/>
      <c r="D13" s="5"/>
      <c r="E13" s="10"/>
      <c r="F13" s="6"/>
      <c r="G13" s="6"/>
      <c r="H13" s="6"/>
      <c r="I13" s="52">
        <v>120000</v>
      </c>
      <c r="L13" s="27"/>
    </row>
    <row r="14" spans="1:12" s="1" customFormat="1" x14ac:dyDescent="0.3">
      <c r="A14" s="2" t="s">
        <v>130</v>
      </c>
      <c r="B14" s="12">
        <v>280000</v>
      </c>
      <c r="C14" s="47"/>
      <c r="D14" s="47"/>
      <c r="E14" s="47"/>
      <c r="F14" s="12"/>
      <c r="G14" s="47"/>
      <c r="H14" s="47"/>
      <c r="I14" s="52">
        <v>280000</v>
      </c>
    </row>
    <row r="15" spans="1:12" x14ac:dyDescent="0.3">
      <c r="A15" s="2" t="s">
        <v>17</v>
      </c>
      <c r="B15" s="6">
        <v>250000</v>
      </c>
      <c r="C15" s="6"/>
      <c r="D15" s="5"/>
      <c r="E15" s="10"/>
      <c r="F15" s="6"/>
      <c r="G15" s="6"/>
      <c r="H15" s="6"/>
      <c r="I15" s="52">
        <v>250000</v>
      </c>
      <c r="L15" s="27"/>
    </row>
    <row r="16" spans="1:12" x14ac:dyDescent="0.3">
      <c r="A16" s="2" t="s">
        <v>18</v>
      </c>
      <c r="B16" s="6">
        <v>140000</v>
      </c>
      <c r="C16" s="6">
        <v>2500000</v>
      </c>
      <c r="D16" s="5"/>
      <c r="E16" s="10"/>
      <c r="F16" s="6"/>
      <c r="G16" s="6"/>
      <c r="H16" s="6"/>
      <c r="I16" s="52">
        <v>2640000</v>
      </c>
      <c r="L16" s="27"/>
    </row>
    <row r="17" spans="1:12" x14ac:dyDescent="0.3">
      <c r="A17" s="49" t="s">
        <v>137</v>
      </c>
      <c r="B17" s="53"/>
      <c r="C17" s="6"/>
      <c r="D17" s="5">
        <v>35000</v>
      </c>
      <c r="E17" s="10"/>
      <c r="F17" s="6">
        <v>235000</v>
      </c>
      <c r="G17" s="6"/>
      <c r="H17" s="6"/>
      <c r="I17" s="52">
        <v>270000</v>
      </c>
      <c r="L17" s="27"/>
    </row>
    <row r="18" spans="1:12" x14ac:dyDescent="0.3">
      <c r="A18" s="2" t="s">
        <v>19</v>
      </c>
      <c r="B18" s="6">
        <v>1432000</v>
      </c>
      <c r="C18" s="6">
        <v>350000</v>
      </c>
      <c r="D18" s="5">
        <v>150000</v>
      </c>
      <c r="E18" s="10"/>
      <c r="F18" s="6"/>
      <c r="G18" s="6">
        <v>650000</v>
      </c>
      <c r="H18" s="6">
        <v>200000</v>
      </c>
      <c r="I18" s="52">
        <v>2782000</v>
      </c>
      <c r="L18" s="27"/>
    </row>
    <row r="19" spans="1:12" x14ac:dyDescent="0.3">
      <c r="A19" s="2" t="s">
        <v>20</v>
      </c>
      <c r="B19" s="6">
        <v>1070000</v>
      </c>
      <c r="C19" s="6">
        <v>250000</v>
      </c>
      <c r="D19" s="5"/>
      <c r="E19" s="10"/>
      <c r="F19" s="6"/>
      <c r="G19" s="6"/>
      <c r="H19" s="6"/>
      <c r="I19" s="52">
        <v>1320000</v>
      </c>
      <c r="L19" s="27"/>
    </row>
    <row r="20" spans="1:12" x14ac:dyDescent="0.3">
      <c r="A20" s="2" t="s">
        <v>133</v>
      </c>
      <c r="B20" s="6">
        <v>100000</v>
      </c>
      <c r="C20" s="6">
        <v>150000</v>
      </c>
      <c r="D20" s="5"/>
      <c r="E20" s="10"/>
      <c r="F20" s="6"/>
      <c r="G20" s="6"/>
      <c r="H20" s="6"/>
      <c r="I20" s="52">
        <v>250000</v>
      </c>
      <c r="L20" s="27"/>
    </row>
    <row r="21" spans="1:12" x14ac:dyDescent="0.3">
      <c r="A21" s="2" t="s">
        <v>58</v>
      </c>
      <c r="B21" s="6">
        <v>670000</v>
      </c>
      <c r="C21" s="6"/>
      <c r="D21" s="5"/>
      <c r="E21" s="10"/>
      <c r="F21" s="6"/>
      <c r="G21" s="6"/>
      <c r="H21" s="6"/>
      <c r="I21" s="52">
        <v>670000</v>
      </c>
      <c r="L21" s="27"/>
    </row>
    <row r="22" spans="1:12" x14ac:dyDescent="0.3">
      <c r="A22" s="2" t="s">
        <v>22</v>
      </c>
      <c r="B22" s="6">
        <v>2365000</v>
      </c>
      <c r="C22" s="6"/>
      <c r="D22" s="5"/>
      <c r="E22" s="10"/>
      <c r="F22" s="6"/>
      <c r="G22" s="6"/>
      <c r="H22" s="6"/>
      <c r="I22" s="52">
        <v>2365000</v>
      </c>
      <c r="L22" s="27"/>
    </row>
    <row r="23" spans="1:12" x14ac:dyDescent="0.3">
      <c r="A23" s="2" t="s">
        <v>134</v>
      </c>
      <c r="B23" s="6">
        <v>120000</v>
      </c>
      <c r="C23" s="6"/>
      <c r="D23" s="5"/>
      <c r="E23" s="10"/>
      <c r="F23" s="6"/>
      <c r="G23" s="6"/>
      <c r="H23" s="6"/>
      <c r="I23" s="52">
        <v>120000</v>
      </c>
      <c r="L23" s="27"/>
    </row>
    <row r="24" spans="1:12" x14ac:dyDescent="0.3">
      <c r="A24" s="2" t="s">
        <v>24</v>
      </c>
      <c r="B24" s="6">
        <v>200000</v>
      </c>
      <c r="C24" s="6"/>
      <c r="D24" s="5"/>
      <c r="E24" s="10"/>
      <c r="F24" s="6"/>
      <c r="G24" s="6"/>
      <c r="H24" s="6"/>
      <c r="I24" s="52">
        <v>200000</v>
      </c>
      <c r="L24" s="27"/>
    </row>
    <row r="25" spans="1:12" x14ac:dyDescent="0.3">
      <c r="A25" s="2" t="s">
        <v>59</v>
      </c>
      <c r="B25" s="6">
        <v>360000</v>
      </c>
      <c r="C25" s="6"/>
      <c r="D25" s="5">
        <v>125000</v>
      </c>
      <c r="E25" s="10"/>
      <c r="F25" s="6">
        <v>255000</v>
      </c>
      <c r="G25" s="6"/>
      <c r="H25" s="6">
        <v>250000</v>
      </c>
      <c r="I25" s="52">
        <v>990000</v>
      </c>
      <c r="L25" s="27"/>
    </row>
    <row r="26" spans="1:12" ht="15" thickBot="1" x14ac:dyDescent="0.35">
      <c r="A26" s="2" t="s">
        <v>25</v>
      </c>
      <c r="B26" s="6">
        <v>372050</v>
      </c>
      <c r="C26" s="6">
        <v>811010</v>
      </c>
      <c r="D26" s="5">
        <v>59978</v>
      </c>
      <c r="E26" s="10">
        <v>115908</v>
      </c>
      <c r="F26" s="6">
        <v>100999</v>
      </c>
      <c r="G26" s="6">
        <v>104492</v>
      </c>
      <c r="H26" s="6">
        <v>103034</v>
      </c>
      <c r="I26" s="52">
        <v>1667471</v>
      </c>
      <c r="L26" s="27"/>
    </row>
    <row r="27" spans="1:12" ht="15" thickTop="1" x14ac:dyDescent="0.3">
      <c r="A27" s="2" t="s">
        <v>34</v>
      </c>
      <c r="B27" s="13" t="s">
        <v>135</v>
      </c>
      <c r="C27" s="11" t="s">
        <v>136</v>
      </c>
      <c r="D27" s="12" t="s">
        <v>138</v>
      </c>
      <c r="E27" s="11" t="s">
        <v>139</v>
      </c>
      <c r="F27" s="12" t="s">
        <v>140</v>
      </c>
      <c r="G27" s="12" t="s">
        <v>141</v>
      </c>
      <c r="H27" s="12" t="s">
        <v>142</v>
      </c>
      <c r="I27" s="12" t="s">
        <v>143</v>
      </c>
    </row>
    <row r="28" spans="1:12" x14ac:dyDescent="0.3">
      <c r="A28" s="9" t="s">
        <v>28</v>
      </c>
    </row>
    <row r="29" spans="1:12" x14ac:dyDescent="0.3">
      <c r="B29" s="28"/>
      <c r="C29" s="28"/>
      <c r="D29" s="28"/>
      <c r="E29" s="28"/>
      <c r="F29" s="28"/>
      <c r="G29" s="28"/>
      <c r="H29" s="28"/>
      <c r="I29" s="28"/>
    </row>
    <row r="30" spans="1:12" x14ac:dyDescent="0.3">
      <c r="B30" s="50"/>
    </row>
    <row r="31" spans="1:12" x14ac:dyDescent="0.3">
      <c r="B31" s="51"/>
      <c r="C31" s="45"/>
      <c r="D31" s="45"/>
      <c r="E31" s="45"/>
      <c r="F31" s="45"/>
      <c r="G31" s="45"/>
      <c r="H31" s="45"/>
      <c r="I31" s="44"/>
    </row>
    <row r="32" spans="1:12" x14ac:dyDescent="0.3">
      <c r="B32" s="50"/>
    </row>
    <row r="33" spans="2:2" x14ac:dyDescent="0.3">
      <c r="B33" s="51"/>
    </row>
    <row r="34" spans="2:2" x14ac:dyDescent="0.3">
      <c r="B34" s="50"/>
    </row>
    <row r="35" spans="2:2" x14ac:dyDescent="0.3">
      <c r="B35" s="50"/>
    </row>
    <row r="36" spans="2:2" x14ac:dyDescent="0.3">
      <c r="B36" s="50"/>
    </row>
    <row r="38" spans="2:2" x14ac:dyDescent="0.3">
      <c r="B38" s="45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ignoredErrors>
    <ignoredError sqref="I25:I26 I3:I24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zoomScaleNormal="100" workbookViewId="0">
      <selection activeCell="J9" sqref="J9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  <col min="11" max="11" width="8.6640625" customWidth="1"/>
  </cols>
  <sheetData>
    <row r="1" spans="1:11" ht="15.6" x14ac:dyDescent="0.3">
      <c r="A1" s="42" t="s">
        <v>121</v>
      </c>
    </row>
    <row r="2" spans="1:11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11" x14ac:dyDescent="0.3">
      <c r="A3" s="2" t="s">
        <v>8</v>
      </c>
      <c r="B3" s="6">
        <v>1903000</v>
      </c>
      <c r="C3" s="6">
        <v>1200000</v>
      </c>
      <c r="D3" s="5"/>
      <c r="E3" s="10">
        <v>195000</v>
      </c>
      <c r="F3" s="6">
        <v>75000</v>
      </c>
      <c r="G3" s="6"/>
      <c r="H3" s="6"/>
      <c r="I3" s="52">
        <v>3373000</v>
      </c>
    </row>
    <row r="4" spans="1:11" x14ac:dyDescent="0.3">
      <c r="A4" s="2" t="s">
        <v>9</v>
      </c>
      <c r="B4" s="6">
        <v>320000</v>
      </c>
      <c r="C4" s="6">
        <v>320000</v>
      </c>
      <c r="D4" s="5"/>
      <c r="E4" s="10"/>
      <c r="F4" s="6"/>
      <c r="G4" s="6"/>
      <c r="H4" s="6"/>
      <c r="I4" s="6">
        <v>640000</v>
      </c>
      <c r="K4" s="27"/>
    </row>
    <row r="5" spans="1:11" x14ac:dyDescent="0.3">
      <c r="A5" s="2" t="s">
        <v>10</v>
      </c>
      <c r="B5" s="6">
        <v>731000</v>
      </c>
      <c r="C5" s="6">
        <v>1800000</v>
      </c>
      <c r="D5" s="5"/>
      <c r="E5" s="10"/>
      <c r="F5" s="6"/>
      <c r="G5" s="6"/>
      <c r="H5" s="6"/>
      <c r="I5" s="6">
        <v>2531000</v>
      </c>
      <c r="K5" s="27"/>
    </row>
    <row r="6" spans="1:11" x14ac:dyDescent="0.3">
      <c r="A6" s="2" t="s">
        <v>11</v>
      </c>
      <c r="B6" s="6">
        <v>4043163</v>
      </c>
      <c r="C6" s="6"/>
      <c r="D6" s="5">
        <v>158000</v>
      </c>
      <c r="E6" s="10"/>
      <c r="F6" s="6"/>
      <c r="G6" s="6"/>
      <c r="H6" s="6"/>
      <c r="I6" s="6">
        <v>4201163</v>
      </c>
      <c r="K6" s="27"/>
    </row>
    <row r="7" spans="1:11" x14ac:dyDescent="0.3">
      <c r="A7" s="2" t="s">
        <v>12</v>
      </c>
      <c r="B7" s="6">
        <v>1050000</v>
      </c>
      <c r="C7" s="6">
        <v>600000</v>
      </c>
      <c r="D7" s="5"/>
      <c r="E7" s="10"/>
      <c r="F7" s="6">
        <v>350000</v>
      </c>
      <c r="G7" s="6"/>
      <c r="H7" s="6">
        <v>175000</v>
      </c>
      <c r="I7" s="6">
        <v>2175000</v>
      </c>
      <c r="K7" s="27"/>
    </row>
    <row r="8" spans="1:11" x14ac:dyDescent="0.3">
      <c r="A8" s="2" t="s">
        <v>13</v>
      </c>
      <c r="B8" s="6">
        <v>1575000</v>
      </c>
      <c r="C8" s="6">
        <v>2000000</v>
      </c>
      <c r="D8" s="5">
        <v>260000</v>
      </c>
      <c r="E8" s="10"/>
      <c r="F8" s="6"/>
      <c r="G8" s="6">
        <v>400000</v>
      </c>
      <c r="H8" s="6"/>
      <c r="I8" s="6">
        <v>4235000</v>
      </c>
      <c r="K8" s="27"/>
    </row>
    <row r="9" spans="1:11" x14ac:dyDescent="0.3">
      <c r="A9" s="2" t="s">
        <v>109</v>
      </c>
      <c r="B9" s="6">
        <v>748000</v>
      </c>
      <c r="C9" s="6">
        <v>4000000</v>
      </c>
      <c r="D9" s="6"/>
      <c r="E9" s="10">
        <v>400000</v>
      </c>
      <c r="F9" s="6"/>
      <c r="G9" s="6"/>
      <c r="H9" s="6">
        <v>400000</v>
      </c>
      <c r="I9" s="6">
        <v>5548000</v>
      </c>
      <c r="K9" s="27"/>
    </row>
    <row r="10" spans="1:11" x14ac:dyDescent="0.3">
      <c r="A10" s="2" t="s">
        <v>14</v>
      </c>
      <c r="B10" s="6">
        <v>1166000</v>
      </c>
      <c r="C10" s="6">
        <v>500000</v>
      </c>
      <c r="D10" s="6"/>
      <c r="E10" s="10"/>
      <c r="F10" s="6">
        <v>180000</v>
      </c>
      <c r="G10" s="6"/>
      <c r="H10" s="6"/>
      <c r="I10" s="6">
        <v>1846000</v>
      </c>
      <c r="K10" s="27"/>
    </row>
    <row r="11" spans="1:11" x14ac:dyDescent="0.3">
      <c r="A11" s="2" t="s">
        <v>15</v>
      </c>
      <c r="B11" s="6">
        <v>565000</v>
      </c>
      <c r="C11" s="6"/>
      <c r="D11" s="6">
        <v>85000</v>
      </c>
      <c r="E11" s="10"/>
      <c r="F11" s="6"/>
      <c r="G11" s="6">
        <v>550000</v>
      </c>
      <c r="H11" s="6">
        <v>125000</v>
      </c>
      <c r="I11" s="6">
        <v>1325000</v>
      </c>
      <c r="K11" s="27"/>
    </row>
    <row r="12" spans="1:11" x14ac:dyDescent="0.3">
      <c r="A12" s="2" t="s">
        <v>16</v>
      </c>
      <c r="B12" s="6">
        <v>850000</v>
      </c>
      <c r="C12" s="6">
        <v>400000</v>
      </c>
      <c r="D12" s="6">
        <v>65000</v>
      </c>
      <c r="E12" s="10"/>
      <c r="F12" s="6">
        <v>100000</v>
      </c>
      <c r="G12" s="6"/>
      <c r="H12" s="6"/>
      <c r="I12" s="6">
        <v>1415000</v>
      </c>
      <c r="K12" s="27"/>
    </row>
    <row r="13" spans="1:11" x14ac:dyDescent="0.3">
      <c r="A13" s="2" t="s">
        <v>53</v>
      </c>
      <c r="B13" s="6">
        <v>220000</v>
      </c>
      <c r="C13" s="6"/>
      <c r="D13" s="5"/>
      <c r="E13" s="10"/>
      <c r="F13" s="6"/>
      <c r="G13" s="6"/>
      <c r="H13" s="6"/>
      <c r="I13" s="6">
        <v>220000</v>
      </c>
      <c r="K13" s="27"/>
    </row>
    <row r="14" spans="1:11" s="1" customFormat="1" x14ac:dyDescent="0.3">
      <c r="A14" s="2" t="s">
        <v>130</v>
      </c>
      <c r="B14" s="12">
        <v>1400000</v>
      </c>
      <c r="C14" s="47"/>
      <c r="D14" s="47"/>
      <c r="E14" s="47"/>
      <c r="F14" s="12">
        <v>100000</v>
      </c>
      <c r="G14" s="47"/>
      <c r="H14" s="47">
        <v>50000</v>
      </c>
      <c r="I14" s="48">
        <v>1550000</v>
      </c>
    </row>
    <row r="15" spans="1:11" s="1" customFormat="1" x14ac:dyDescent="0.3">
      <c r="A15" s="2" t="s">
        <v>131</v>
      </c>
      <c r="B15" s="12"/>
      <c r="C15" s="12">
        <v>300000</v>
      </c>
      <c r="D15" s="47"/>
      <c r="E15" s="47"/>
      <c r="F15" s="47"/>
      <c r="G15" s="47">
        <v>51000</v>
      </c>
      <c r="H15" s="47"/>
      <c r="I15" s="48">
        <v>351000</v>
      </c>
    </row>
    <row r="16" spans="1:11" x14ac:dyDescent="0.3">
      <c r="A16" s="2" t="s">
        <v>17</v>
      </c>
      <c r="B16" s="6">
        <v>285000</v>
      </c>
      <c r="C16" s="6"/>
      <c r="D16" s="5"/>
      <c r="E16" s="10"/>
      <c r="F16" s="6"/>
      <c r="G16" s="6"/>
      <c r="H16" s="6"/>
      <c r="I16" s="6">
        <v>285000</v>
      </c>
      <c r="K16" s="27"/>
    </row>
    <row r="17" spans="1:11" x14ac:dyDescent="0.3">
      <c r="A17" s="2" t="s">
        <v>18</v>
      </c>
      <c r="B17" s="6">
        <v>595000</v>
      </c>
      <c r="C17" s="6">
        <v>1000000</v>
      </c>
      <c r="D17" s="5"/>
      <c r="E17" s="10"/>
      <c r="F17" s="6"/>
      <c r="G17" s="6"/>
      <c r="H17" s="6"/>
      <c r="I17" s="6">
        <v>1595000</v>
      </c>
      <c r="K17" s="27"/>
    </row>
    <row r="18" spans="1:11" x14ac:dyDescent="0.3">
      <c r="A18" s="2" t="s">
        <v>19</v>
      </c>
      <c r="B18" s="6">
        <v>1921000</v>
      </c>
      <c r="C18" s="6">
        <v>950000</v>
      </c>
      <c r="D18" s="5"/>
      <c r="E18" s="10"/>
      <c r="F18" s="6">
        <v>100000</v>
      </c>
      <c r="G18" s="6"/>
      <c r="H18" s="6">
        <v>250000</v>
      </c>
      <c r="I18" s="6">
        <v>3221000</v>
      </c>
      <c r="K18" s="27"/>
    </row>
    <row r="19" spans="1:11" x14ac:dyDescent="0.3">
      <c r="A19" s="2" t="s">
        <v>20</v>
      </c>
      <c r="B19" s="6">
        <v>100000</v>
      </c>
      <c r="C19" s="6">
        <v>400000</v>
      </c>
      <c r="D19" s="5"/>
      <c r="E19" s="10"/>
      <c r="F19" s="6"/>
      <c r="G19" s="6"/>
      <c r="H19" s="6"/>
      <c r="I19" s="6">
        <v>500000</v>
      </c>
      <c r="K19" s="27"/>
    </row>
    <row r="20" spans="1:11" x14ac:dyDescent="0.3">
      <c r="A20" s="2" t="s">
        <v>21</v>
      </c>
      <c r="B20" s="6"/>
      <c r="C20" s="6">
        <v>150000</v>
      </c>
      <c r="D20" s="5"/>
      <c r="E20" s="10"/>
      <c r="F20" s="6"/>
      <c r="G20" s="6"/>
      <c r="H20" s="6"/>
      <c r="I20" s="6">
        <v>150000</v>
      </c>
      <c r="K20" s="27"/>
    </row>
    <row r="21" spans="1:11" x14ac:dyDescent="0.3">
      <c r="A21" s="2" t="s">
        <v>58</v>
      </c>
      <c r="B21" s="6">
        <v>600000</v>
      </c>
      <c r="C21" s="6">
        <v>600000</v>
      </c>
      <c r="D21" s="5"/>
      <c r="E21" s="10"/>
      <c r="F21" s="6"/>
      <c r="G21" s="6"/>
      <c r="H21" s="6"/>
      <c r="I21" s="6">
        <v>1200000</v>
      </c>
      <c r="K21" s="27"/>
    </row>
    <row r="22" spans="1:11" x14ac:dyDescent="0.3">
      <c r="A22" s="2" t="s">
        <v>22</v>
      </c>
      <c r="B22" s="6">
        <v>1950000</v>
      </c>
      <c r="C22" s="6"/>
      <c r="D22" s="5"/>
      <c r="E22" s="10"/>
      <c r="F22" s="6"/>
      <c r="G22" s="6"/>
      <c r="H22" s="6"/>
      <c r="I22" s="6">
        <v>1950000</v>
      </c>
      <c r="K22" s="27"/>
    </row>
    <row r="23" spans="1:11" x14ac:dyDescent="0.3">
      <c r="A23" s="2" t="s">
        <v>23</v>
      </c>
      <c r="B23" s="6">
        <v>75000</v>
      </c>
      <c r="C23" s="6"/>
      <c r="D23" s="5"/>
      <c r="E23" s="10"/>
      <c r="F23" s="6"/>
      <c r="G23" s="6"/>
      <c r="H23" s="6"/>
      <c r="I23" s="6">
        <v>75000</v>
      </c>
      <c r="K23" s="27"/>
    </row>
    <row r="24" spans="1:11" x14ac:dyDescent="0.3">
      <c r="A24" s="2" t="s">
        <v>24</v>
      </c>
      <c r="B24" s="6">
        <v>30000</v>
      </c>
      <c r="C24" s="6"/>
      <c r="D24" s="5"/>
      <c r="E24" s="10"/>
      <c r="F24" s="6"/>
      <c r="G24" s="6"/>
      <c r="H24" s="6"/>
      <c r="I24" s="6">
        <v>30000</v>
      </c>
      <c r="K24" s="27"/>
    </row>
    <row r="25" spans="1:11" x14ac:dyDescent="0.3">
      <c r="A25" s="2" t="s">
        <v>59</v>
      </c>
      <c r="B25" s="6">
        <v>510000</v>
      </c>
      <c r="C25" s="6">
        <v>250000</v>
      </c>
      <c r="D25" s="5"/>
      <c r="E25" s="10"/>
      <c r="F25" s="6"/>
      <c r="G25" s="6"/>
      <c r="H25" s="6"/>
      <c r="I25" s="6">
        <v>760000</v>
      </c>
      <c r="K25" s="27"/>
    </row>
    <row r="26" spans="1:11" ht="15" thickBot="1" x14ac:dyDescent="0.35">
      <c r="A26" s="2" t="s">
        <v>25</v>
      </c>
      <c r="B26" s="6">
        <v>1050000</v>
      </c>
      <c r="C26" s="6">
        <v>850464</v>
      </c>
      <c r="D26" s="5">
        <v>55603</v>
      </c>
      <c r="E26" s="10">
        <v>50208</v>
      </c>
      <c r="F26" s="6">
        <v>83709</v>
      </c>
      <c r="G26" s="6">
        <v>142017</v>
      </c>
      <c r="H26" s="6">
        <v>92934</v>
      </c>
      <c r="I26" s="6">
        <v>2324935</v>
      </c>
      <c r="K26" s="27"/>
    </row>
    <row r="27" spans="1:11" ht="15" thickTop="1" x14ac:dyDescent="0.3">
      <c r="A27" s="46" t="s">
        <v>34</v>
      </c>
      <c r="B27" s="13" t="s">
        <v>122</v>
      </c>
      <c r="C27" s="11" t="s">
        <v>123</v>
      </c>
      <c r="D27" s="12" t="s">
        <v>124</v>
      </c>
      <c r="E27" s="11" t="s">
        <v>125</v>
      </c>
      <c r="F27" s="12" t="s">
        <v>126</v>
      </c>
      <c r="G27" s="12" t="s">
        <v>127</v>
      </c>
      <c r="H27" s="12" t="s">
        <v>128</v>
      </c>
      <c r="I27" s="12" t="s">
        <v>129</v>
      </c>
    </row>
    <row r="28" spans="1:11" x14ac:dyDescent="0.3">
      <c r="A28" s="9" t="s">
        <v>28</v>
      </c>
    </row>
    <row r="29" spans="1:11" x14ac:dyDescent="0.3">
      <c r="B29" s="28"/>
      <c r="C29" s="28"/>
      <c r="D29" s="28"/>
      <c r="E29" s="28"/>
      <c r="F29" s="28"/>
      <c r="G29" s="28"/>
      <c r="H29" s="28"/>
      <c r="I29" s="28"/>
    </row>
    <row r="31" spans="1:11" x14ac:dyDescent="0.3">
      <c r="B31" s="45"/>
      <c r="C31" s="45"/>
      <c r="D31" s="45"/>
      <c r="E31" s="45"/>
      <c r="F31" s="45"/>
      <c r="G31" s="45"/>
      <c r="H31" s="45"/>
      <c r="I31" s="44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ignoredErrors>
    <ignoredError sqref="I3:I26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zoomScaleNormal="100" workbookViewId="0">
      <selection activeCell="I31" sqref="I31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  <col min="11" max="11" width="8.6640625" customWidth="1"/>
  </cols>
  <sheetData>
    <row r="1" spans="1:11" ht="15.6" x14ac:dyDescent="0.3">
      <c r="A1" s="42" t="s">
        <v>112</v>
      </c>
    </row>
    <row r="2" spans="1:11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11" x14ac:dyDescent="0.3">
      <c r="A3" s="2" t="s">
        <v>8</v>
      </c>
      <c r="B3" s="6">
        <v>345000</v>
      </c>
      <c r="C3" s="6">
        <v>3701500</v>
      </c>
      <c r="D3" s="5">
        <v>29000</v>
      </c>
      <c r="E3" s="10">
        <v>44500</v>
      </c>
      <c r="F3" s="6">
        <v>228000</v>
      </c>
      <c r="G3" s="6">
        <v>773324</v>
      </c>
      <c r="H3" s="6">
        <v>263000</v>
      </c>
      <c r="I3" s="6">
        <v>5384324</v>
      </c>
      <c r="K3" s="27"/>
    </row>
    <row r="4" spans="1:11" x14ac:dyDescent="0.3">
      <c r="A4" s="2" t="s">
        <v>9</v>
      </c>
      <c r="B4" s="6">
        <v>3124000</v>
      </c>
      <c r="C4" s="6">
        <v>600000</v>
      </c>
      <c r="D4" s="5">
        <v>0</v>
      </c>
      <c r="E4" s="10">
        <v>475000</v>
      </c>
      <c r="F4" s="6">
        <v>275000</v>
      </c>
      <c r="G4" s="6">
        <v>0</v>
      </c>
      <c r="H4" s="6">
        <v>450000</v>
      </c>
      <c r="I4" s="6">
        <v>4924000</v>
      </c>
      <c r="K4" s="27"/>
    </row>
    <row r="5" spans="1:11" x14ac:dyDescent="0.3">
      <c r="A5" s="2" t="s">
        <v>10</v>
      </c>
      <c r="B5" s="6">
        <v>743082</v>
      </c>
      <c r="C5" s="6">
        <v>0</v>
      </c>
      <c r="D5" s="5">
        <v>0</v>
      </c>
      <c r="E5" s="10">
        <v>0</v>
      </c>
      <c r="F5" s="6">
        <v>30000</v>
      </c>
      <c r="G5" s="6">
        <v>0</v>
      </c>
      <c r="H5" s="6">
        <v>0</v>
      </c>
      <c r="I5" s="6">
        <v>773082</v>
      </c>
      <c r="K5" s="27"/>
    </row>
    <row r="6" spans="1:11" x14ac:dyDescent="0.3">
      <c r="A6" s="2" t="s">
        <v>11</v>
      </c>
      <c r="B6" s="6">
        <v>1787000</v>
      </c>
      <c r="C6" s="6">
        <v>400000</v>
      </c>
      <c r="D6" s="5">
        <v>0</v>
      </c>
      <c r="E6" s="10">
        <v>0</v>
      </c>
      <c r="F6" s="6">
        <v>0</v>
      </c>
      <c r="G6" s="6">
        <v>0</v>
      </c>
      <c r="H6" s="6">
        <v>0</v>
      </c>
      <c r="I6" s="6">
        <v>2187000</v>
      </c>
      <c r="K6" s="27"/>
    </row>
    <row r="7" spans="1:11" x14ac:dyDescent="0.3">
      <c r="A7" s="2" t="s">
        <v>12</v>
      </c>
      <c r="B7" s="6">
        <v>1290000</v>
      </c>
      <c r="C7" s="6">
        <v>600000</v>
      </c>
      <c r="D7" s="5">
        <v>0</v>
      </c>
      <c r="E7" s="10">
        <v>0</v>
      </c>
      <c r="F7" s="6">
        <v>0</v>
      </c>
      <c r="G7" s="6">
        <v>0</v>
      </c>
      <c r="H7" s="6">
        <v>0</v>
      </c>
      <c r="I7" s="6">
        <v>1890000</v>
      </c>
      <c r="K7" s="27"/>
    </row>
    <row r="8" spans="1:11" x14ac:dyDescent="0.3">
      <c r="A8" s="2" t="s">
        <v>13</v>
      </c>
      <c r="B8" s="6">
        <v>1275000</v>
      </c>
      <c r="C8" s="6">
        <v>900000</v>
      </c>
      <c r="D8" s="5">
        <v>0</v>
      </c>
      <c r="E8" s="10">
        <v>0</v>
      </c>
      <c r="F8" s="6">
        <v>0</v>
      </c>
      <c r="G8" s="6">
        <v>0</v>
      </c>
      <c r="H8" s="6">
        <v>0</v>
      </c>
      <c r="I8" s="6">
        <v>2175000</v>
      </c>
      <c r="K8" s="27"/>
    </row>
    <row r="9" spans="1:11" x14ac:dyDescent="0.3">
      <c r="A9" s="2" t="s">
        <v>109</v>
      </c>
      <c r="B9" s="6">
        <v>4892500</v>
      </c>
      <c r="C9" s="6">
        <v>3275000</v>
      </c>
      <c r="D9" s="6">
        <v>20000</v>
      </c>
      <c r="E9" s="10">
        <v>0</v>
      </c>
      <c r="F9" s="6">
        <v>75000</v>
      </c>
      <c r="G9" s="6">
        <v>150000</v>
      </c>
      <c r="H9" s="6">
        <v>0</v>
      </c>
      <c r="I9" s="6">
        <v>8412500</v>
      </c>
      <c r="K9" s="27"/>
    </row>
    <row r="10" spans="1:11" x14ac:dyDescent="0.3">
      <c r="A10" s="2" t="s">
        <v>14</v>
      </c>
      <c r="B10" s="6">
        <v>325000</v>
      </c>
      <c r="C10" s="6">
        <v>400000</v>
      </c>
      <c r="D10" s="6">
        <v>105000</v>
      </c>
      <c r="E10" s="10">
        <v>0</v>
      </c>
      <c r="F10" s="6">
        <v>100000</v>
      </c>
      <c r="G10" s="6">
        <v>60000</v>
      </c>
      <c r="H10" s="6">
        <v>0</v>
      </c>
      <c r="I10" s="6">
        <v>990000</v>
      </c>
      <c r="K10" s="27"/>
    </row>
    <row r="11" spans="1:11" x14ac:dyDescent="0.3">
      <c r="A11" s="2" t="s">
        <v>15</v>
      </c>
      <c r="B11" s="6">
        <v>850000</v>
      </c>
      <c r="C11" s="6">
        <v>0</v>
      </c>
      <c r="D11" s="6">
        <v>0</v>
      </c>
      <c r="E11" s="10">
        <v>0</v>
      </c>
      <c r="F11" s="6">
        <v>0</v>
      </c>
      <c r="G11" s="6">
        <v>0</v>
      </c>
      <c r="H11" s="6">
        <v>0</v>
      </c>
      <c r="I11" s="6">
        <v>850000</v>
      </c>
      <c r="K11" s="27"/>
    </row>
    <row r="12" spans="1:11" x14ac:dyDescent="0.3">
      <c r="A12" s="2" t="s">
        <v>16</v>
      </c>
      <c r="B12" s="6">
        <v>1227300</v>
      </c>
      <c r="C12" s="6">
        <v>386582</v>
      </c>
      <c r="D12" s="6">
        <v>299115</v>
      </c>
      <c r="E12" s="10">
        <v>52260</v>
      </c>
      <c r="F12" s="6">
        <v>80000</v>
      </c>
      <c r="G12" s="6">
        <v>40000</v>
      </c>
      <c r="H12" s="6">
        <v>252923</v>
      </c>
      <c r="I12" s="6">
        <v>2338180</v>
      </c>
      <c r="K12" s="27"/>
    </row>
    <row r="13" spans="1:11" x14ac:dyDescent="0.3">
      <c r="A13" s="2" t="s">
        <v>17</v>
      </c>
      <c r="B13" s="6">
        <v>235000</v>
      </c>
      <c r="C13" s="6">
        <v>0</v>
      </c>
      <c r="D13" s="5">
        <v>0</v>
      </c>
      <c r="E13" s="10">
        <v>0</v>
      </c>
      <c r="F13" s="6">
        <v>0</v>
      </c>
      <c r="G13" s="6">
        <v>0</v>
      </c>
      <c r="H13" s="6">
        <v>0</v>
      </c>
      <c r="I13" s="6">
        <v>235000</v>
      </c>
      <c r="K13" s="27"/>
    </row>
    <row r="14" spans="1:11" x14ac:dyDescent="0.3">
      <c r="A14" s="2" t="s">
        <v>18</v>
      </c>
      <c r="B14" s="6">
        <v>900000</v>
      </c>
      <c r="C14" s="6">
        <v>1825000</v>
      </c>
      <c r="D14" s="5">
        <v>0</v>
      </c>
      <c r="E14" s="10">
        <v>0</v>
      </c>
      <c r="F14" s="6">
        <v>25000</v>
      </c>
      <c r="G14" s="6">
        <v>0</v>
      </c>
      <c r="H14" s="6">
        <v>0</v>
      </c>
      <c r="I14" s="6">
        <v>2750000</v>
      </c>
      <c r="K14" s="27"/>
    </row>
    <row r="15" spans="1:11" x14ac:dyDescent="0.3">
      <c r="A15" s="2" t="s">
        <v>19</v>
      </c>
      <c r="B15" s="6">
        <v>1308000</v>
      </c>
      <c r="C15" s="6">
        <v>1200000</v>
      </c>
      <c r="D15" s="5">
        <v>95000</v>
      </c>
      <c r="E15" s="10">
        <v>0</v>
      </c>
      <c r="F15" s="6">
        <v>0</v>
      </c>
      <c r="G15" s="6">
        <v>0</v>
      </c>
      <c r="H15" s="6">
        <v>0</v>
      </c>
      <c r="I15" s="6">
        <v>2603000</v>
      </c>
      <c r="K15" s="27"/>
    </row>
    <row r="16" spans="1:11" x14ac:dyDescent="0.3">
      <c r="A16" s="2" t="s">
        <v>20</v>
      </c>
      <c r="B16" s="6">
        <v>150000</v>
      </c>
      <c r="C16" s="6">
        <v>0</v>
      </c>
      <c r="D16" s="5">
        <v>0</v>
      </c>
      <c r="E16" s="10">
        <v>0</v>
      </c>
      <c r="F16" s="6">
        <v>0</v>
      </c>
      <c r="G16" s="6">
        <v>0</v>
      </c>
      <c r="H16" s="6">
        <v>0</v>
      </c>
      <c r="I16" s="6">
        <v>150000</v>
      </c>
      <c r="K16" s="27"/>
    </row>
    <row r="17" spans="1:11" x14ac:dyDescent="0.3">
      <c r="A17" s="2" t="s">
        <v>21</v>
      </c>
      <c r="B17" s="6">
        <v>50000</v>
      </c>
      <c r="C17" s="6">
        <v>125000</v>
      </c>
      <c r="D17" s="5">
        <v>0</v>
      </c>
      <c r="E17" s="10">
        <v>0</v>
      </c>
      <c r="F17" s="6">
        <v>0</v>
      </c>
      <c r="G17" s="6">
        <v>0</v>
      </c>
      <c r="H17" s="6">
        <v>0</v>
      </c>
      <c r="I17" s="6">
        <v>175000</v>
      </c>
      <c r="K17" s="27"/>
    </row>
    <row r="18" spans="1:11" x14ac:dyDescent="0.3">
      <c r="A18" s="2" t="s">
        <v>22</v>
      </c>
      <c r="B18" s="6">
        <v>1720000</v>
      </c>
      <c r="C18" s="6">
        <v>0</v>
      </c>
      <c r="D18" s="5">
        <v>0</v>
      </c>
      <c r="E18" s="10">
        <v>0</v>
      </c>
      <c r="F18" s="6">
        <v>0</v>
      </c>
      <c r="G18" s="6">
        <v>0</v>
      </c>
      <c r="H18" s="6">
        <v>0</v>
      </c>
      <c r="I18" s="6">
        <v>1720000</v>
      </c>
      <c r="K18" s="27"/>
    </row>
    <row r="19" spans="1:11" x14ac:dyDescent="0.3">
      <c r="A19" s="2" t="s">
        <v>24</v>
      </c>
      <c r="B19" s="6">
        <v>100000</v>
      </c>
      <c r="C19" s="6">
        <v>150000</v>
      </c>
      <c r="D19" s="5">
        <v>0</v>
      </c>
      <c r="E19" s="10">
        <v>0</v>
      </c>
      <c r="F19" s="6">
        <v>0</v>
      </c>
      <c r="G19" s="6">
        <v>0</v>
      </c>
      <c r="H19" s="6">
        <v>0</v>
      </c>
      <c r="I19" s="6">
        <v>250000</v>
      </c>
      <c r="K19" s="27"/>
    </row>
    <row r="20" spans="1:11" ht="15" thickBot="1" x14ac:dyDescent="0.35">
      <c r="A20" s="2" t="s">
        <v>25</v>
      </c>
      <c r="B20" s="6">
        <v>1000000</v>
      </c>
      <c r="C20" s="6">
        <v>800000</v>
      </c>
      <c r="D20" s="5">
        <v>50000</v>
      </c>
      <c r="E20" s="10">
        <v>50000</v>
      </c>
      <c r="F20" s="6">
        <v>82617</v>
      </c>
      <c r="G20" s="6">
        <v>100000</v>
      </c>
      <c r="H20" s="6">
        <v>100000</v>
      </c>
      <c r="I20" s="6">
        <v>2182617</v>
      </c>
      <c r="K20" s="27"/>
    </row>
    <row r="21" spans="1:11" ht="15" thickTop="1" x14ac:dyDescent="0.3">
      <c r="A21" s="2" t="s">
        <v>34</v>
      </c>
      <c r="B21" s="13" t="s">
        <v>113</v>
      </c>
      <c r="C21" s="7" t="s">
        <v>114</v>
      </c>
      <c r="D21" s="12" t="s">
        <v>115</v>
      </c>
      <c r="E21" s="11" t="s">
        <v>116</v>
      </c>
      <c r="F21" s="12" t="s">
        <v>117</v>
      </c>
      <c r="G21" s="12" t="s">
        <v>118</v>
      </c>
      <c r="H21" s="12" t="s">
        <v>119</v>
      </c>
      <c r="I21" s="12" t="s">
        <v>120</v>
      </c>
    </row>
    <row r="22" spans="1:11" x14ac:dyDescent="0.3">
      <c r="A22" s="9" t="s">
        <v>28</v>
      </c>
    </row>
    <row r="23" spans="1:11" x14ac:dyDescent="0.3">
      <c r="B23" s="28"/>
      <c r="C23" s="28"/>
      <c r="D23" s="28"/>
      <c r="E23" s="28"/>
      <c r="F23" s="28"/>
      <c r="G23" s="28"/>
      <c r="H23" s="28"/>
      <c r="I23" s="28"/>
    </row>
    <row r="25" spans="1:11" x14ac:dyDescent="0.3">
      <c r="B25" s="45"/>
      <c r="C25" s="45"/>
      <c r="D25" s="45"/>
      <c r="E25" s="45"/>
      <c r="F25" s="45"/>
      <c r="G25" s="45"/>
      <c r="H25" s="45"/>
      <c r="I25" s="44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zoomScaleNormal="100" workbookViewId="0">
      <selection activeCell="I22" sqref="I22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</cols>
  <sheetData>
    <row r="1" spans="1:9" ht="15.6" x14ac:dyDescent="0.3">
      <c r="A1" s="42" t="s">
        <v>38</v>
      </c>
    </row>
    <row r="2" spans="1:9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9" x14ac:dyDescent="0.3">
      <c r="A3" s="2" t="s">
        <v>8</v>
      </c>
      <c r="B3" s="6">
        <v>1108586</v>
      </c>
      <c r="C3" s="6">
        <v>2753000</v>
      </c>
      <c r="D3" s="5">
        <v>234896</v>
      </c>
      <c r="E3" s="10">
        <v>0</v>
      </c>
      <c r="F3" s="6">
        <v>0</v>
      </c>
      <c r="G3" s="6">
        <v>0</v>
      </c>
      <c r="H3" s="6">
        <v>0</v>
      </c>
      <c r="I3" s="6">
        <v>4096482</v>
      </c>
    </row>
    <row r="4" spans="1:9" x14ac:dyDescent="0.3">
      <c r="A4" s="2" t="s">
        <v>9</v>
      </c>
      <c r="B4" s="6">
        <v>1400000</v>
      </c>
      <c r="C4" s="6">
        <v>0</v>
      </c>
      <c r="D4" s="5">
        <v>0</v>
      </c>
      <c r="E4" s="10">
        <v>0</v>
      </c>
      <c r="F4" s="6">
        <v>0</v>
      </c>
      <c r="G4" s="6">
        <v>350000</v>
      </c>
      <c r="H4" s="6">
        <v>450000</v>
      </c>
      <c r="I4" s="6">
        <v>2200000</v>
      </c>
    </row>
    <row r="5" spans="1:9" x14ac:dyDescent="0.3">
      <c r="A5" s="2" t="s">
        <v>10</v>
      </c>
      <c r="B5" s="6">
        <v>920000</v>
      </c>
      <c r="C5" s="6">
        <v>500000</v>
      </c>
      <c r="D5" s="5">
        <v>0</v>
      </c>
      <c r="E5" s="10">
        <v>0</v>
      </c>
      <c r="F5" s="6">
        <v>50000</v>
      </c>
      <c r="G5" s="6">
        <v>0</v>
      </c>
      <c r="H5" s="6">
        <v>0</v>
      </c>
      <c r="I5" s="6">
        <v>1470000</v>
      </c>
    </row>
    <row r="6" spans="1:9" x14ac:dyDescent="0.3">
      <c r="A6" s="2" t="s">
        <v>11</v>
      </c>
      <c r="B6" s="6">
        <v>1441550</v>
      </c>
      <c r="C6" s="6">
        <v>0</v>
      </c>
      <c r="D6" s="5">
        <v>0</v>
      </c>
      <c r="E6" s="10">
        <v>0</v>
      </c>
      <c r="F6" s="6">
        <v>0</v>
      </c>
      <c r="G6" s="6">
        <v>200000</v>
      </c>
      <c r="H6" s="6">
        <v>0</v>
      </c>
      <c r="I6" s="6">
        <v>1641550</v>
      </c>
    </row>
    <row r="7" spans="1:9" x14ac:dyDescent="0.3">
      <c r="A7" s="2" t="s">
        <v>12</v>
      </c>
      <c r="B7" s="6">
        <v>0</v>
      </c>
      <c r="C7" s="6">
        <v>711000</v>
      </c>
      <c r="D7" s="5">
        <v>0</v>
      </c>
      <c r="E7" s="10">
        <v>0</v>
      </c>
      <c r="F7" s="6">
        <v>0</v>
      </c>
      <c r="G7" s="6">
        <v>0</v>
      </c>
      <c r="H7" s="6">
        <v>0</v>
      </c>
      <c r="I7" s="6">
        <v>711000</v>
      </c>
    </row>
    <row r="8" spans="1:9" x14ac:dyDescent="0.3">
      <c r="A8" s="2" t="s">
        <v>13</v>
      </c>
      <c r="B8" s="6">
        <v>790000</v>
      </c>
      <c r="C8" s="6">
        <v>0</v>
      </c>
      <c r="D8" s="5">
        <v>0</v>
      </c>
      <c r="E8" s="10">
        <v>0</v>
      </c>
      <c r="F8" s="6">
        <v>0</v>
      </c>
      <c r="G8" s="6">
        <v>0</v>
      </c>
      <c r="H8" s="6">
        <v>0</v>
      </c>
      <c r="I8" s="6">
        <v>790000</v>
      </c>
    </row>
    <row r="9" spans="1:9" x14ac:dyDescent="0.3">
      <c r="A9" s="2" t="s">
        <v>109</v>
      </c>
      <c r="B9" s="6">
        <v>3979586</v>
      </c>
      <c r="C9" s="6">
        <v>4100000</v>
      </c>
      <c r="D9" s="6">
        <v>131000</v>
      </c>
      <c r="E9" s="10">
        <v>500000</v>
      </c>
      <c r="F9" s="6">
        <v>70000</v>
      </c>
      <c r="G9" s="6">
        <v>165000</v>
      </c>
      <c r="H9" s="6">
        <v>143800</v>
      </c>
      <c r="I9" s="6">
        <v>9089386</v>
      </c>
    </row>
    <row r="10" spans="1:9" x14ac:dyDescent="0.3">
      <c r="A10" s="2" t="s">
        <v>14</v>
      </c>
      <c r="B10" s="6">
        <v>405000</v>
      </c>
      <c r="C10" s="6">
        <v>1450000</v>
      </c>
      <c r="D10" s="6">
        <v>80000</v>
      </c>
      <c r="E10" s="10">
        <v>0</v>
      </c>
      <c r="F10" s="6">
        <v>0</v>
      </c>
      <c r="G10" s="6">
        <v>250000</v>
      </c>
      <c r="H10" s="6">
        <v>300000</v>
      </c>
      <c r="I10" s="6">
        <v>2485000</v>
      </c>
    </row>
    <row r="11" spans="1:9" x14ac:dyDescent="0.3">
      <c r="A11" s="2" t="s">
        <v>15</v>
      </c>
      <c r="B11" s="6">
        <v>780000</v>
      </c>
      <c r="C11" s="6">
        <v>750000</v>
      </c>
      <c r="D11" s="6">
        <v>0</v>
      </c>
      <c r="E11" s="10">
        <v>0</v>
      </c>
      <c r="F11" s="6">
        <v>0</v>
      </c>
      <c r="G11" s="6">
        <v>0</v>
      </c>
      <c r="H11" s="6">
        <v>0</v>
      </c>
      <c r="I11" s="6">
        <v>1530000</v>
      </c>
    </row>
    <row r="12" spans="1:9" x14ac:dyDescent="0.3">
      <c r="A12" s="2" t="s">
        <v>16</v>
      </c>
      <c r="B12" s="6">
        <v>1190000</v>
      </c>
      <c r="C12" s="6">
        <v>500000</v>
      </c>
      <c r="D12" s="6">
        <v>72000</v>
      </c>
      <c r="E12" s="10">
        <v>50000</v>
      </c>
      <c r="F12" s="6">
        <v>0</v>
      </c>
      <c r="G12" s="6">
        <v>30000</v>
      </c>
      <c r="H12" s="6">
        <v>97337</v>
      </c>
      <c r="I12" s="6">
        <v>1939337</v>
      </c>
    </row>
    <row r="13" spans="1:9" x14ac:dyDescent="0.3">
      <c r="A13" s="2" t="s">
        <v>17</v>
      </c>
      <c r="B13" s="6">
        <v>722000</v>
      </c>
      <c r="C13" s="6">
        <v>0</v>
      </c>
      <c r="D13" s="5">
        <v>0</v>
      </c>
      <c r="E13" s="10">
        <v>0</v>
      </c>
      <c r="F13" s="6">
        <v>0</v>
      </c>
      <c r="G13" s="6">
        <v>0</v>
      </c>
      <c r="H13" s="6">
        <v>0</v>
      </c>
      <c r="I13" s="6">
        <v>722000</v>
      </c>
    </row>
    <row r="14" spans="1:9" x14ac:dyDescent="0.3">
      <c r="A14" s="2" t="s">
        <v>18</v>
      </c>
      <c r="B14" s="6">
        <v>755000</v>
      </c>
      <c r="C14" s="6">
        <v>1150000</v>
      </c>
      <c r="D14" s="5">
        <v>0</v>
      </c>
      <c r="E14" s="10">
        <v>0</v>
      </c>
      <c r="F14" s="6">
        <v>20000</v>
      </c>
      <c r="G14" s="6">
        <v>0</v>
      </c>
      <c r="H14" s="6">
        <v>0</v>
      </c>
      <c r="I14" s="6">
        <v>1925000</v>
      </c>
    </row>
    <row r="15" spans="1:9" x14ac:dyDescent="0.3">
      <c r="A15" s="2" t="s">
        <v>19</v>
      </c>
      <c r="B15" s="6">
        <v>1025000</v>
      </c>
      <c r="C15" s="6">
        <v>1047000</v>
      </c>
      <c r="D15" s="5">
        <v>0</v>
      </c>
      <c r="E15" s="10">
        <v>0</v>
      </c>
      <c r="F15" s="6">
        <v>598637</v>
      </c>
      <c r="G15" s="6">
        <v>0</v>
      </c>
      <c r="H15" s="6">
        <v>0</v>
      </c>
      <c r="I15" s="6">
        <v>2670637</v>
      </c>
    </row>
    <row r="16" spans="1:9" x14ac:dyDescent="0.3">
      <c r="A16" s="2" t="s">
        <v>20</v>
      </c>
      <c r="B16" s="6">
        <v>1480000</v>
      </c>
      <c r="C16" s="6">
        <v>300000</v>
      </c>
      <c r="D16" s="5">
        <v>0</v>
      </c>
      <c r="E16" s="10">
        <v>0</v>
      </c>
      <c r="F16" s="6">
        <v>110000</v>
      </c>
      <c r="G16" s="6">
        <v>0</v>
      </c>
      <c r="H16" s="6">
        <v>0</v>
      </c>
      <c r="I16" s="6">
        <v>1890000</v>
      </c>
    </row>
    <row r="17" spans="1:9" x14ac:dyDescent="0.3">
      <c r="A17" s="2" t="s">
        <v>21</v>
      </c>
      <c r="B17" s="6">
        <v>100000</v>
      </c>
      <c r="C17" s="6">
        <v>150000</v>
      </c>
      <c r="D17" s="5">
        <v>0</v>
      </c>
      <c r="E17" s="10">
        <v>0</v>
      </c>
      <c r="F17" s="6">
        <v>0</v>
      </c>
      <c r="G17" s="6">
        <v>0</v>
      </c>
      <c r="H17" s="6">
        <v>0</v>
      </c>
      <c r="I17" s="6">
        <v>250000</v>
      </c>
    </row>
    <row r="18" spans="1:9" x14ac:dyDescent="0.3">
      <c r="A18" s="2" t="s">
        <v>22</v>
      </c>
      <c r="B18" s="6">
        <v>2725000</v>
      </c>
      <c r="C18" s="6">
        <v>0</v>
      </c>
      <c r="D18" s="5">
        <v>0</v>
      </c>
      <c r="E18" s="10">
        <v>0</v>
      </c>
      <c r="F18" s="6">
        <v>0</v>
      </c>
      <c r="G18" s="6">
        <v>0</v>
      </c>
      <c r="H18" s="6">
        <v>0</v>
      </c>
      <c r="I18" s="6">
        <v>2725000</v>
      </c>
    </row>
    <row r="19" spans="1:9" x14ac:dyDescent="0.3">
      <c r="A19" s="2" t="s">
        <v>23</v>
      </c>
      <c r="B19" s="6">
        <v>1350000</v>
      </c>
      <c r="C19" s="6">
        <v>0</v>
      </c>
      <c r="D19" s="5">
        <v>0</v>
      </c>
      <c r="E19" s="10">
        <v>0</v>
      </c>
      <c r="F19" s="6">
        <v>0</v>
      </c>
      <c r="G19" s="6">
        <v>0</v>
      </c>
      <c r="H19" s="6">
        <v>0</v>
      </c>
      <c r="I19" s="6">
        <v>1350000</v>
      </c>
    </row>
    <row r="20" spans="1:9" x14ac:dyDescent="0.3">
      <c r="A20" s="2" t="s">
        <v>24</v>
      </c>
      <c r="B20" s="6">
        <v>100000</v>
      </c>
      <c r="C20" s="6">
        <v>0</v>
      </c>
      <c r="D20" s="5">
        <v>0</v>
      </c>
      <c r="E20" s="10">
        <v>0</v>
      </c>
      <c r="F20" s="6">
        <v>0</v>
      </c>
      <c r="G20" s="6">
        <v>0</v>
      </c>
      <c r="H20" s="6">
        <v>0</v>
      </c>
      <c r="I20" s="6">
        <v>100000</v>
      </c>
    </row>
    <row r="21" spans="1:9" ht="15" thickBot="1" x14ac:dyDescent="0.35">
      <c r="A21" s="2" t="s">
        <v>25</v>
      </c>
      <c r="B21" s="6">
        <v>1000000</v>
      </c>
      <c r="C21" s="6">
        <v>863303</v>
      </c>
      <c r="D21" s="5">
        <v>60719</v>
      </c>
      <c r="E21" s="10">
        <v>40259</v>
      </c>
      <c r="F21" s="6">
        <v>90000</v>
      </c>
      <c r="G21" s="6">
        <v>154924</v>
      </c>
      <c r="H21" s="6">
        <v>110126</v>
      </c>
      <c r="I21" s="6">
        <v>2319331</v>
      </c>
    </row>
    <row r="22" spans="1:9" ht="15" thickTop="1" x14ac:dyDescent="0.3">
      <c r="A22" s="2" t="s">
        <v>34</v>
      </c>
      <c r="B22" s="13" t="s">
        <v>35</v>
      </c>
      <c r="C22" s="7" t="s">
        <v>27</v>
      </c>
      <c r="D22" s="12" t="s">
        <v>36</v>
      </c>
      <c r="E22" s="11" t="s">
        <v>29</v>
      </c>
      <c r="F22" s="12" t="s">
        <v>30</v>
      </c>
      <c r="G22" s="12" t="s">
        <v>31</v>
      </c>
      <c r="H22" s="12" t="s">
        <v>32</v>
      </c>
      <c r="I22" s="12" t="s">
        <v>33</v>
      </c>
    </row>
    <row r="23" spans="1:9" x14ac:dyDescent="0.3">
      <c r="A23" s="9" t="s">
        <v>28</v>
      </c>
    </row>
    <row r="24" spans="1:9" x14ac:dyDescent="0.3">
      <c r="B24" s="28"/>
      <c r="C24" s="28"/>
      <c r="D24" s="28"/>
      <c r="E24" s="28"/>
      <c r="F24" s="28"/>
      <c r="G24" s="28"/>
      <c r="H24" s="28"/>
      <c r="I24" s="28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5"/>
  <sheetViews>
    <sheetView zoomScaleNormal="100" workbookViewId="0">
      <selection activeCell="I21" sqref="I21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  <col min="11" max="11" width="9.5546875" customWidth="1"/>
    <col min="15" max="15" width="8.33203125" customWidth="1"/>
  </cols>
  <sheetData>
    <row r="1" spans="1:19" ht="15.6" x14ac:dyDescent="0.3">
      <c r="A1" s="42" t="s">
        <v>37</v>
      </c>
      <c r="B1" s="42"/>
      <c r="C1" s="42"/>
      <c r="D1" s="42"/>
      <c r="E1" s="42"/>
      <c r="F1" s="42"/>
      <c r="G1" s="42"/>
      <c r="H1" s="42"/>
      <c r="I1" s="42"/>
    </row>
    <row r="2" spans="1:19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  <c r="N2" s="63"/>
      <c r="O2" s="63"/>
      <c r="P2" s="63"/>
      <c r="Q2" s="63"/>
      <c r="R2" s="63"/>
      <c r="S2" s="63"/>
    </row>
    <row r="3" spans="1:19" x14ac:dyDescent="0.3">
      <c r="A3" s="18" t="s">
        <v>8</v>
      </c>
      <c r="B3" s="19">
        <v>880000</v>
      </c>
      <c r="C3" s="19">
        <v>800000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62">
        <f>SUM(FiscalYear2017[[#This Row],[IUB]:[IUS]])</f>
        <v>1680000</v>
      </c>
      <c r="K3" s="59"/>
      <c r="L3" s="20"/>
      <c r="N3" s="64"/>
      <c r="O3" s="65"/>
      <c r="P3" s="64"/>
      <c r="Q3" s="64"/>
      <c r="R3" s="64"/>
      <c r="S3" s="64"/>
    </row>
    <row r="4" spans="1:19" x14ac:dyDescent="0.3">
      <c r="A4" s="18" t="s">
        <v>9</v>
      </c>
      <c r="B4" s="19">
        <v>960000</v>
      </c>
      <c r="C4" s="19">
        <v>2800000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62">
        <f>SUM(FiscalYear2017[[#This Row],[IUB]:[IUS]])</f>
        <v>3760000</v>
      </c>
      <c r="K4" s="59"/>
      <c r="L4" s="20"/>
      <c r="N4" s="64"/>
      <c r="O4" s="65"/>
      <c r="P4" s="64"/>
      <c r="Q4" s="64"/>
      <c r="R4" s="64"/>
      <c r="S4" s="64"/>
    </row>
    <row r="5" spans="1:19" x14ac:dyDescent="0.3">
      <c r="A5" s="18" t="s">
        <v>10</v>
      </c>
      <c r="B5" s="19">
        <v>200000</v>
      </c>
      <c r="C5" s="19">
        <v>0</v>
      </c>
      <c r="D5" s="19">
        <v>0</v>
      </c>
      <c r="E5" s="19">
        <v>200000</v>
      </c>
      <c r="F5" s="19">
        <v>0</v>
      </c>
      <c r="G5" s="19">
        <v>0</v>
      </c>
      <c r="H5" s="19">
        <v>0</v>
      </c>
      <c r="I5" s="62">
        <f>SUM(FiscalYear2017[[#This Row],[IUB]:[IUS]])</f>
        <v>400000</v>
      </c>
      <c r="K5" s="59"/>
      <c r="L5" s="20"/>
      <c r="N5" s="64"/>
      <c r="O5" s="65"/>
      <c r="P5" s="64"/>
      <c r="Q5" s="64"/>
      <c r="R5" s="64"/>
      <c r="S5" s="64"/>
    </row>
    <row r="6" spans="1:19" x14ac:dyDescent="0.3">
      <c r="A6" s="18" t="s">
        <v>11</v>
      </c>
      <c r="B6" s="19">
        <v>1320000</v>
      </c>
      <c r="C6" s="19">
        <v>0</v>
      </c>
      <c r="D6" s="19">
        <v>0</v>
      </c>
      <c r="E6" s="19">
        <v>0</v>
      </c>
      <c r="F6" s="19">
        <v>0</v>
      </c>
      <c r="G6" s="19">
        <v>175000</v>
      </c>
      <c r="H6" s="19">
        <v>0</v>
      </c>
      <c r="I6" s="62">
        <f>SUM(FiscalYear2017[[#This Row],[IUB]:[IUS]])</f>
        <v>1495000</v>
      </c>
      <c r="K6" s="59"/>
      <c r="L6" s="20"/>
      <c r="N6" s="64"/>
      <c r="O6" s="65"/>
      <c r="P6" s="64"/>
      <c r="Q6" s="64"/>
      <c r="R6" s="64"/>
      <c r="S6" s="64"/>
    </row>
    <row r="7" spans="1:19" x14ac:dyDescent="0.3">
      <c r="A7" s="18" t="s">
        <v>12</v>
      </c>
      <c r="B7" s="19">
        <v>1227000</v>
      </c>
      <c r="C7" s="19">
        <v>1200000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62">
        <f>SUM(FiscalYear2017[[#This Row],[IUB]:[IUS]])</f>
        <v>2427000</v>
      </c>
      <c r="K7" s="59"/>
      <c r="L7" s="20"/>
      <c r="N7" s="64"/>
      <c r="O7" s="65"/>
      <c r="P7" s="64"/>
      <c r="Q7" s="64"/>
      <c r="R7" s="64"/>
      <c r="S7" s="64"/>
    </row>
    <row r="8" spans="1:19" x14ac:dyDescent="0.3">
      <c r="A8" s="18" t="s">
        <v>13</v>
      </c>
      <c r="B8" s="19">
        <v>1650000</v>
      </c>
      <c r="C8" s="19">
        <v>800000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62">
        <f>SUM(FiscalYear2017[[#This Row],[IUB]:[IUS]])</f>
        <v>2450000</v>
      </c>
      <c r="K8" s="59"/>
      <c r="L8" s="20"/>
      <c r="N8" s="64"/>
      <c r="O8" s="65"/>
      <c r="P8" s="64"/>
      <c r="Q8" s="64"/>
      <c r="R8" s="64"/>
      <c r="S8" s="64"/>
    </row>
    <row r="9" spans="1:19" x14ac:dyDescent="0.3">
      <c r="A9" s="18" t="s">
        <v>109</v>
      </c>
      <c r="B9" s="19">
        <v>1820000</v>
      </c>
      <c r="C9" s="19">
        <v>1850000</v>
      </c>
      <c r="D9" s="19">
        <v>0</v>
      </c>
      <c r="E9" s="19">
        <v>100000</v>
      </c>
      <c r="F9" s="19">
        <v>0</v>
      </c>
      <c r="G9" s="19">
        <v>480000</v>
      </c>
      <c r="H9" s="19">
        <v>450000</v>
      </c>
      <c r="I9" s="62">
        <f>SUM(FiscalYear2017[[#This Row],[IUB]:[IUS]])</f>
        <v>4700000</v>
      </c>
      <c r="K9" s="59"/>
      <c r="L9" s="20"/>
      <c r="N9" s="64"/>
      <c r="O9" s="65"/>
      <c r="P9" s="64"/>
      <c r="Q9" s="64"/>
      <c r="R9" s="64"/>
      <c r="S9" s="64"/>
    </row>
    <row r="10" spans="1:19" x14ac:dyDescent="0.3">
      <c r="A10" s="18" t="s">
        <v>14</v>
      </c>
      <c r="B10" s="19">
        <v>952000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62">
        <f>SUM(FiscalYear2017[[#This Row],[IUB]:[IUS]])</f>
        <v>952000</v>
      </c>
      <c r="K10" s="59"/>
      <c r="L10" s="20"/>
      <c r="N10" s="64"/>
      <c r="O10" s="65"/>
      <c r="P10" s="64"/>
      <c r="Q10" s="64"/>
      <c r="R10" s="64"/>
      <c r="S10" s="64"/>
    </row>
    <row r="11" spans="1:19" x14ac:dyDescent="0.3">
      <c r="A11" s="18" t="s">
        <v>15</v>
      </c>
      <c r="B11" s="19">
        <v>1988000</v>
      </c>
      <c r="C11" s="19">
        <v>400000</v>
      </c>
      <c r="D11" s="19">
        <v>320000</v>
      </c>
      <c r="E11" s="19">
        <v>200000</v>
      </c>
      <c r="F11" s="19">
        <v>400000</v>
      </c>
      <c r="G11" s="19">
        <v>0</v>
      </c>
      <c r="H11" s="19">
        <v>0</v>
      </c>
      <c r="I11" s="62">
        <f>SUM(FiscalYear2017[[#This Row],[IUB]:[IUS]])</f>
        <v>3308000</v>
      </c>
      <c r="K11" s="59"/>
      <c r="L11" s="20"/>
      <c r="N11" s="64"/>
      <c r="O11" s="65"/>
      <c r="P11" s="64"/>
      <c r="Q11" s="64"/>
      <c r="R11" s="64"/>
      <c r="S11" s="64"/>
    </row>
    <row r="12" spans="1:19" x14ac:dyDescent="0.3">
      <c r="A12" s="18" t="s">
        <v>16</v>
      </c>
      <c r="B12" s="19">
        <v>500000</v>
      </c>
      <c r="C12" s="19">
        <v>700000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62">
        <f>SUM(FiscalYear2017[[#This Row],[IUB]:[IUS]])</f>
        <v>1200000</v>
      </c>
      <c r="K12" s="59"/>
      <c r="L12" s="20"/>
      <c r="N12" s="64"/>
      <c r="O12" s="65"/>
      <c r="P12" s="64"/>
      <c r="Q12" s="64"/>
      <c r="R12" s="64"/>
      <c r="S12" s="64"/>
    </row>
    <row r="13" spans="1:19" x14ac:dyDescent="0.3">
      <c r="A13" s="18" t="s">
        <v>17</v>
      </c>
      <c r="B13" s="19">
        <v>1672000</v>
      </c>
      <c r="C13" s="19">
        <v>200000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62">
        <f>SUM(FiscalYear2017[[#This Row],[IUB]:[IUS]])</f>
        <v>1872000</v>
      </c>
      <c r="K13" s="59"/>
      <c r="L13" s="20"/>
      <c r="N13" s="64"/>
      <c r="O13" s="65"/>
      <c r="P13" s="64"/>
      <c r="Q13" s="64"/>
      <c r="R13" s="64"/>
      <c r="S13" s="64"/>
    </row>
    <row r="14" spans="1:19" x14ac:dyDescent="0.3">
      <c r="A14" s="18" t="s">
        <v>18</v>
      </c>
      <c r="B14" s="19">
        <v>555000</v>
      </c>
      <c r="C14" s="19">
        <v>600000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62">
        <f>SUM(FiscalYear2017[[#This Row],[IUB]:[IUS]])</f>
        <v>1155000</v>
      </c>
      <c r="K14" s="59"/>
      <c r="L14" s="20"/>
      <c r="N14" s="64"/>
      <c r="O14" s="65"/>
      <c r="P14" s="64"/>
      <c r="Q14" s="64"/>
      <c r="R14" s="64"/>
      <c r="S14" s="64"/>
    </row>
    <row r="15" spans="1:19" x14ac:dyDescent="0.3">
      <c r="A15" s="18" t="s">
        <v>19</v>
      </c>
      <c r="B15" s="19">
        <v>2395000</v>
      </c>
      <c r="C15" s="19">
        <v>1200000</v>
      </c>
      <c r="D15" s="19">
        <v>177950</v>
      </c>
      <c r="E15" s="19">
        <v>0</v>
      </c>
      <c r="F15" s="19">
        <v>400000</v>
      </c>
      <c r="G15" s="19">
        <v>300000</v>
      </c>
      <c r="H15" s="19">
        <v>260000</v>
      </c>
      <c r="I15" s="62">
        <f>SUM(FiscalYear2017[[#This Row],[IUB]:[IUS]])</f>
        <v>4732950</v>
      </c>
      <c r="K15" s="59"/>
      <c r="L15" s="20"/>
      <c r="N15" s="64"/>
      <c r="O15" s="65"/>
      <c r="P15" s="64"/>
      <c r="Q15" s="64"/>
      <c r="R15" s="64"/>
      <c r="S15" s="64"/>
    </row>
    <row r="16" spans="1:19" x14ac:dyDescent="0.3">
      <c r="A16" s="18" t="s">
        <v>20</v>
      </c>
      <c r="B16" s="19">
        <v>130000</v>
      </c>
      <c r="C16" s="19">
        <v>260000</v>
      </c>
      <c r="D16" s="19">
        <v>0</v>
      </c>
      <c r="E16" s="19">
        <v>0</v>
      </c>
      <c r="F16" s="19">
        <v>0</v>
      </c>
      <c r="G16" s="19">
        <v>0</v>
      </c>
      <c r="H16" s="19">
        <v>150000</v>
      </c>
      <c r="I16" s="62">
        <f>SUM(FiscalYear2017[[#This Row],[IUB]:[IUS]])</f>
        <v>540000</v>
      </c>
      <c r="K16" s="59"/>
      <c r="L16" s="20"/>
      <c r="N16" s="64"/>
      <c r="O16" s="65"/>
      <c r="P16" s="64"/>
      <c r="Q16" s="64"/>
      <c r="R16" s="64"/>
      <c r="S16" s="64"/>
    </row>
    <row r="17" spans="1:19" x14ac:dyDescent="0.3">
      <c r="A17" s="18" t="s">
        <v>21</v>
      </c>
      <c r="B17" s="19">
        <v>240000</v>
      </c>
      <c r="C17" s="19">
        <v>100000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62">
        <f>SUM(FiscalYear2017[[#This Row],[IUB]:[IUS]])</f>
        <v>340000</v>
      </c>
      <c r="K17" s="59"/>
      <c r="L17" s="20"/>
      <c r="N17" s="64"/>
      <c r="O17" s="65"/>
      <c r="P17" s="64"/>
      <c r="Q17" s="64"/>
      <c r="R17" s="64"/>
      <c r="S17" s="64"/>
    </row>
    <row r="18" spans="1:19" x14ac:dyDescent="0.3">
      <c r="A18" s="18" t="s">
        <v>22</v>
      </c>
      <c r="B18" s="19">
        <v>1800000</v>
      </c>
      <c r="C18" s="19">
        <v>2435000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62">
        <f>SUM(FiscalYear2017[[#This Row],[IUB]:[IUS]])</f>
        <v>4235000</v>
      </c>
      <c r="K18" s="59"/>
      <c r="L18" s="20"/>
      <c r="N18" s="64"/>
      <c r="O18" s="65"/>
      <c r="P18" s="64"/>
      <c r="Q18" s="64"/>
      <c r="R18" s="64"/>
      <c r="S18" s="64"/>
    </row>
    <row r="19" spans="1:19" x14ac:dyDescent="0.3">
      <c r="A19" s="18" t="s">
        <v>23</v>
      </c>
      <c r="B19" s="19">
        <v>275000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62">
        <f>SUM(FiscalYear2017[[#This Row],[IUB]:[IUS]])</f>
        <v>275000</v>
      </c>
      <c r="K19" s="59"/>
      <c r="L19" s="20"/>
      <c r="N19" s="64"/>
      <c r="O19" s="65"/>
      <c r="P19" s="64"/>
      <c r="Q19" s="64"/>
      <c r="R19" s="64"/>
      <c r="S19" s="64"/>
    </row>
    <row r="20" spans="1:19" x14ac:dyDescent="0.3">
      <c r="A20" s="18" t="s">
        <v>24</v>
      </c>
      <c r="B20" s="19">
        <v>170000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62">
        <f>SUM(FiscalYear2017[[#This Row],[IUB]:[IUS]])</f>
        <v>170000</v>
      </c>
      <c r="K20" s="59"/>
      <c r="L20" s="20"/>
      <c r="N20" s="64"/>
      <c r="O20" s="65"/>
      <c r="P20" s="64"/>
      <c r="Q20" s="64"/>
      <c r="R20" s="64"/>
      <c r="S20" s="64"/>
    </row>
    <row r="21" spans="1:19" x14ac:dyDescent="0.3">
      <c r="A21" s="18" t="s">
        <v>39</v>
      </c>
      <c r="B21" s="19">
        <v>675000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62">
        <f>SUM(FiscalYear2017[[#This Row],[IUB]:[IUS]])</f>
        <v>675000</v>
      </c>
      <c r="K21" s="59"/>
      <c r="L21" s="20"/>
      <c r="N21" s="64"/>
      <c r="O21" s="65"/>
      <c r="P21" s="64"/>
      <c r="Q21" s="64"/>
      <c r="R21" s="64"/>
      <c r="S21" s="64"/>
    </row>
    <row r="22" spans="1:19" ht="15" thickBot="1" x14ac:dyDescent="0.35">
      <c r="A22" s="18" t="s">
        <v>25</v>
      </c>
      <c r="B22" s="19">
        <v>1500000</v>
      </c>
      <c r="C22" s="19">
        <v>270000</v>
      </c>
      <c r="D22" s="19">
        <v>50000</v>
      </c>
      <c r="E22" s="19">
        <v>50000</v>
      </c>
      <c r="F22" s="19">
        <v>90000</v>
      </c>
      <c r="G22" s="19">
        <v>110000</v>
      </c>
      <c r="H22" s="19">
        <v>100000</v>
      </c>
      <c r="I22" s="62">
        <f>SUM(FiscalYear2017[[#This Row],[IUB]:[IUS]])</f>
        <v>2170000</v>
      </c>
      <c r="K22" s="59"/>
      <c r="L22" s="20"/>
      <c r="N22" s="64"/>
      <c r="O22" s="65"/>
      <c r="P22" s="64"/>
      <c r="Q22" s="64"/>
      <c r="R22" s="64"/>
      <c r="S22" s="64"/>
    </row>
    <row r="23" spans="1:19" ht="15" thickTop="1" x14ac:dyDescent="0.3">
      <c r="A23" s="14" t="s">
        <v>34</v>
      </c>
      <c r="B23" s="15" t="s">
        <v>40</v>
      </c>
      <c r="C23" s="17" t="s">
        <v>41</v>
      </c>
      <c r="D23" s="16" t="s">
        <v>42</v>
      </c>
      <c r="E23" s="17" t="s">
        <v>43</v>
      </c>
      <c r="F23" s="16" t="s">
        <v>44</v>
      </c>
      <c r="G23" s="16" t="s">
        <v>45</v>
      </c>
      <c r="H23" s="16" t="s">
        <v>46</v>
      </c>
      <c r="I23" s="16" t="s">
        <v>47</v>
      </c>
      <c r="K23" s="20"/>
      <c r="L23" s="20"/>
      <c r="N23" s="64"/>
      <c r="O23" s="64"/>
      <c r="P23" s="64"/>
      <c r="Q23" s="64"/>
      <c r="R23" s="64"/>
      <c r="S23" s="64"/>
    </row>
    <row r="24" spans="1:19" x14ac:dyDescent="0.3">
      <c r="A24" s="9" t="s">
        <v>48</v>
      </c>
      <c r="N24" s="64"/>
      <c r="O24" s="64"/>
      <c r="P24" s="64"/>
      <c r="Q24" s="64"/>
      <c r="R24" s="64"/>
      <c r="S24" s="64"/>
    </row>
    <row r="25" spans="1:19" x14ac:dyDescent="0.3">
      <c r="B25" s="28"/>
      <c r="C25" s="28"/>
      <c r="D25" s="28"/>
      <c r="E25" s="28"/>
      <c r="F25" s="28"/>
      <c r="G25" s="28"/>
      <c r="H25" s="28"/>
      <c r="I25" s="61"/>
      <c r="K25" s="60"/>
      <c r="O25" s="27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zoomScaleNormal="100" workbookViewId="0">
      <selection activeCell="B29" sqref="B29:I33"/>
    </sheetView>
  </sheetViews>
  <sheetFormatPr defaultColWidth="8.6640625" defaultRowHeight="14.4" x14ac:dyDescent="0.3"/>
  <cols>
    <col min="1" max="1" width="36.6640625" customWidth="1"/>
    <col min="2" max="8" width="12.6640625" style="4" customWidth="1"/>
    <col min="9" max="9" width="19.6640625" style="4" bestFit="1" customWidth="1"/>
    <col min="11" max="11" width="9.6640625" bestFit="1" customWidth="1"/>
  </cols>
  <sheetData>
    <row r="1" spans="1:11" ht="15.6" x14ac:dyDescent="0.3">
      <c r="A1" s="42" t="s">
        <v>49</v>
      </c>
      <c r="B1" s="42"/>
      <c r="C1" s="42"/>
      <c r="D1" s="42"/>
      <c r="E1" s="42"/>
      <c r="F1" s="42"/>
      <c r="G1" s="42"/>
      <c r="H1" s="42"/>
      <c r="I1" s="42"/>
    </row>
    <row r="2" spans="1:11" s="1" customFormat="1" x14ac:dyDescent="0.3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" t="s">
        <v>26</v>
      </c>
    </row>
    <row r="3" spans="1:11" x14ac:dyDescent="0.3">
      <c r="A3" s="18" t="s">
        <v>8</v>
      </c>
      <c r="B3" s="25">
        <v>1536000</v>
      </c>
      <c r="C3" s="25">
        <v>1350000</v>
      </c>
      <c r="D3" s="25">
        <v>60000</v>
      </c>
      <c r="E3" s="25">
        <v>0</v>
      </c>
      <c r="F3" s="25">
        <v>0</v>
      </c>
      <c r="G3" s="25">
        <v>0</v>
      </c>
      <c r="H3" s="25">
        <v>0</v>
      </c>
      <c r="I3" s="25">
        <v>2946000</v>
      </c>
      <c r="K3" s="27"/>
    </row>
    <row r="4" spans="1:11" x14ac:dyDescent="0.3">
      <c r="A4" s="18" t="s">
        <v>9</v>
      </c>
      <c r="B4" s="25">
        <v>1039000</v>
      </c>
      <c r="C4" s="25">
        <v>2700000</v>
      </c>
      <c r="D4" s="25">
        <v>0</v>
      </c>
      <c r="E4" s="25">
        <v>650000</v>
      </c>
      <c r="F4" s="25">
        <v>50000</v>
      </c>
      <c r="G4" s="25">
        <v>0</v>
      </c>
      <c r="H4" s="25">
        <v>0</v>
      </c>
      <c r="I4" s="25">
        <v>4439000</v>
      </c>
      <c r="K4" s="27"/>
    </row>
    <row r="5" spans="1:11" x14ac:dyDescent="0.3">
      <c r="A5" s="18" t="s">
        <v>10</v>
      </c>
      <c r="B5" s="25">
        <v>350000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555000</v>
      </c>
      <c r="I5" s="25">
        <v>905000</v>
      </c>
      <c r="K5" s="27"/>
    </row>
    <row r="6" spans="1:11" x14ac:dyDescent="0.3">
      <c r="A6" s="18" t="s">
        <v>51</v>
      </c>
      <c r="B6" s="25">
        <v>0</v>
      </c>
      <c r="C6" s="25">
        <v>200000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200000</v>
      </c>
      <c r="K6" s="27"/>
    </row>
    <row r="7" spans="1:11" x14ac:dyDescent="0.3">
      <c r="A7" s="18" t="s">
        <v>15</v>
      </c>
      <c r="B7" s="25">
        <v>1518000</v>
      </c>
      <c r="C7" s="25">
        <v>600000</v>
      </c>
      <c r="D7" s="25">
        <v>35000</v>
      </c>
      <c r="E7" s="25">
        <v>0</v>
      </c>
      <c r="F7" s="25">
        <v>100000</v>
      </c>
      <c r="G7" s="25">
        <v>0</v>
      </c>
      <c r="H7" s="25">
        <v>0</v>
      </c>
      <c r="I7" s="25">
        <v>2253000</v>
      </c>
      <c r="K7" s="27"/>
    </row>
    <row r="8" spans="1:11" x14ac:dyDescent="0.3">
      <c r="A8" s="18" t="s">
        <v>52</v>
      </c>
      <c r="B8" s="25">
        <v>28000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28000</v>
      </c>
      <c r="K8" s="27"/>
    </row>
    <row r="9" spans="1:11" x14ac:dyDescent="0.3">
      <c r="A9" s="18" t="s">
        <v>11</v>
      </c>
      <c r="B9" s="25">
        <v>2223000</v>
      </c>
      <c r="C9" s="25">
        <v>0</v>
      </c>
      <c r="D9" s="25">
        <v>0</v>
      </c>
      <c r="E9" s="25">
        <v>0</v>
      </c>
      <c r="F9" s="25">
        <v>0</v>
      </c>
      <c r="G9" s="25">
        <v>50000</v>
      </c>
      <c r="H9" s="25">
        <v>0</v>
      </c>
      <c r="I9" s="25">
        <v>2273000</v>
      </c>
      <c r="K9" s="27"/>
    </row>
    <row r="10" spans="1:11" x14ac:dyDescent="0.3">
      <c r="A10" s="18" t="s">
        <v>12</v>
      </c>
      <c r="B10" s="25">
        <v>750000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750000</v>
      </c>
      <c r="K10" s="27"/>
    </row>
    <row r="11" spans="1:11" x14ac:dyDescent="0.3">
      <c r="A11" s="18" t="s">
        <v>13</v>
      </c>
      <c r="B11" s="25">
        <v>700000</v>
      </c>
      <c r="C11" s="25">
        <v>200000</v>
      </c>
      <c r="D11" s="25">
        <v>0</v>
      </c>
      <c r="E11" s="25">
        <v>0</v>
      </c>
      <c r="F11" s="25">
        <v>100000</v>
      </c>
      <c r="G11" s="25">
        <v>0</v>
      </c>
      <c r="H11" s="25">
        <v>0</v>
      </c>
      <c r="I11" s="25">
        <v>1000000</v>
      </c>
      <c r="K11" s="27"/>
    </row>
    <row r="12" spans="1:11" x14ac:dyDescent="0.3">
      <c r="A12" s="18" t="s">
        <v>109</v>
      </c>
      <c r="B12" s="25">
        <v>2417000</v>
      </c>
      <c r="C12" s="25">
        <v>4880000</v>
      </c>
      <c r="D12" s="25">
        <v>100000</v>
      </c>
      <c r="E12" s="25">
        <v>0</v>
      </c>
      <c r="F12" s="25">
        <v>200000</v>
      </c>
      <c r="G12" s="25">
        <v>1300000</v>
      </c>
      <c r="H12" s="25">
        <v>175000</v>
      </c>
      <c r="I12" s="25">
        <v>9072000</v>
      </c>
      <c r="K12" s="27"/>
    </row>
    <row r="13" spans="1:11" x14ac:dyDescent="0.3">
      <c r="A13" s="18" t="s">
        <v>14</v>
      </c>
      <c r="B13" s="25">
        <v>197000</v>
      </c>
      <c r="C13" s="25">
        <v>300000</v>
      </c>
      <c r="D13" s="25">
        <v>0</v>
      </c>
      <c r="E13" s="25">
        <v>0</v>
      </c>
      <c r="F13" s="25">
        <v>0</v>
      </c>
      <c r="G13" s="25">
        <v>0</v>
      </c>
      <c r="H13" s="25">
        <v>270000</v>
      </c>
      <c r="I13" s="25">
        <v>767000</v>
      </c>
      <c r="K13" s="27"/>
    </row>
    <row r="14" spans="1:11" x14ac:dyDescent="0.3">
      <c r="A14" s="18" t="s">
        <v>53</v>
      </c>
      <c r="B14" s="25">
        <v>100000</v>
      </c>
      <c r="C14" s="25">
        <v>400000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500000</v>
      </c>
      <c r="K14" s="27"/>
    </row>
    <row r="15" spans="1:11" x14ac:dyDescent="0.3">
      <c r="A15" s="18" t="s">
        <v>17</v>
      </c>
      <c r="B15" s="25">
        <v>245000</v>
      </c>
      <c r="C15" s="25">
        <v>0</v>
      </c>
      <c r="D15" s="25">
        <v>0</v>
      </c>
      <c r="E15" s="25">
        <v>0</v>
      </c>
      <c r="F15" s="25">
        <v>500000</v>
      </c>
      <c r="G15" s="25">
        <v>0</v>
      </c>
      <c r="H15" s="25">
        <v>0</v>
      </c>
      <c r="I15" s="25">
        <v>745000</v>
      </c>
      <c r="K15" s="27"/>
    </row>
    <row r="16" spans="1:11" x14ac:dyDescent="0.3">
      <c r="A16" s="18" t="s">
        <v>54</v>
      </c>
      <c r="B16" s="25">
        <v>1200000</v>
      </c>
      <c r="C16" s="25">
        <v>700000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1900000</v>
      </c>
      <c r="K16" s="27"/>
    </row>
    <row r="17" spans="1:11" x14ac:dyDescent="0.3">
      <c r="A17" s="18" t="s">
        <v>55</v>
      </c>
      <c r="B17" s="25">
        <v>2205000</v>
      </c>
      <c r="C17" s="25">
        <v>1200000</v>
      </c>
      <c r="D17" s="25">
        <v>375000</v>
      </c>
      <c r="E17" s="25">
        <v>0</v>
      </c>
      <c r="F17" s="25">
        <v>100000</v>
      </c>
      <c r="G17" s="25">
        <v>0</v>
      </c>
      <c r="H17" s="25">
        <v>100000</v>
      </c>
      <c r="I17" s="25">
        <v>3980000</v>
      </c>
      <c r="K17" s="27"/>
    </row>
    <row r="18" spans="1:11" x14ac:dyDescent="0.3">
      <c r="A18" s="18" t="s">
        <v>56</v>
      </c>
      <c r="B18" s="25">
        <v>150000</v>
      </c>
      <c r="C18" s="25">
        <v>300000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450000</v>
      </c>
      <c r="K18" s="27"/>
    </row>
    <row r="19" spans="1:11" x14ac:dyDescent="0.3">
      <c r="A19" s="18" t="s">
        <v>57</v>
      </c>
      <c r="B19" s="25">
        <v>0</v>
      </c>
      <c r="C19" s="25">
        <v>25000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25000</v>
      </c>
      <c r="K19" s="27"/>
    </row>
    <row r="20" spans="1:11" x14ac:dyDescent="0.3">
      <c r="A20" s="18" t="s">
        <v>21</v>
      </c>
      <c r="B20" s="25">
        <v>125000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125000</v>
      </c>
      <c r="K20" s="27"/>
    </row>
    <row r="21" spans="1:11" x14ac:dyDescent="0.3">
      <c r="A21" s="18" t="s">
        <v>58</v>
      </c>
      <c r="B21" s="25">
        <v>135000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135000</v>
      </c>
      <c r="K21" s="27"/>
    </row>
    <row r="22" spans="1:11" x14ac:dyDescent="0.3">
      <c r="A22" s="18" t="s">
        <v>22</v>
      </c>
      <c r="B22" s="25">
        <v>3123436</v>
      </c>
      <c r="C22" s="25">
        <v>200000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3323436</v>
      </c>
      <c r="K22" s="27"/>
    </row>
    <row r="23" spans="1:11" x14ac:dyDescent="0.3">
      <c r="A23" s="18" t="s">
        <v>23</v>
      </c>
      <c r="B23" s="25">
        <v>250000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250000</v>
      </c>
      <c r="K23" s="27"/>
    </row>
    <row r="24" spans="1:11" x14ac:dyDescent="0.3">
      <c r="A24" s="18" t="s">
        <v>59</v>
      </c>
      <c r="B24" s="25">
        <v>0</v>
      </c>
      <c r="C24" s="25">
        <v>110000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110000</v>
      </c>
      <c r="K24" s="27"/>
    </row>
    <row r="25" spans="1:11" x14ac:dyDescent="0.3">
      <c r="A25" s="18" t="s">
        <v>24</v>
      </c>
      <c r="B25" s="25">
        <v>210000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210000</v>
      </c>
      <c r="K25" s="27"/>
    </row>
    <row r="26" spans="1:11" x14ac:dyDescent="0.3">
      <c r="A26" s="18" t="s">
        <v>60</v>
      </c>
      <c r="B26" s="25">
        <v>1500000</v>
      </c>
      <c r="C26" s="25">
        <v>300000</v>
      </c>
      <c r="D26" s="25">
        <v>0</v>
      </c>
      <c r="E26" s="25">
        <v>0</v>
      </c>
      <c r="F26" s="25">
        <v>150000</v>
      </c>
      <c r="G26" s="25">
        <v>0</v>
      </c>
      <c r="H26" s="25">
        <v>0</v>
      </c>
      <c r="I26" s="25">
        <v>1950000</v>
      </c>
      <c r="K26" s="27"/>
    </row>
    <row r="27" spans="1:11" s="24" customFormat="1" ht="15.6" x14ac:dyDescent="0.3">
      <c r="A27" s="23" t="s">
        <v>34</v>
      </c>
      <c r="B27" s="26" t="s">
        <v>62</v>
      </c>
      <c r="C27" s="26" t="s">
        <v>63</v>
      </c>
      <c r="D27" s="26" t="s">
        <v>64</v>
      </c>
      <c r="E27" s="26" t="s">
        <v>65</v>
      </c>
      <c r="F27" s="26" t="s">
        <v>66</v>
      </c>
      <c r="G27" s="26" t="s">
        <v>67</v>
      </c>
      <c r="H27" s="26" t="s">
        <v>68</v>
      </c>
      <c r="I27" s="26" t="s">
        <v>69</v>
      </c>
      <c r="K27" s="27"/>
    </row>
    <row r="28" spans="1:11" x14ac:dyDescent="0.3">
      <c r="A28" s="9" t="s">
        <v>50</v>
      </c>
    </row>
    <row r="32" spans="1:11" x14ac:dyDescent="0.3">
      <c r="I32" s="45"/>
    </row>
  </sheetData>
  <sheetProtection selectLockedCells="1" selectUnlockedCells="1"/>
  <printOptions headings="1" gridLines="1"/>
  <pageMargins left="0.7" right="0.7" top="0.75" bottom="0.75" header="0.3" footer="0.3"/>
  <pageSetup scale="6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FY24</vt:lpstr>
      <vt:lpstr>FY23</vt:lpstr>
      <vt:lpstr>FY22</vt:lpstr>
      <vt:lpstr>FY21</vt:lpstr>
      <vt:lpstr>FY20</vt:lpstr>
      <vt:lpstr>FY19</vt:lpstr>
      <vt:lpstr>FY18</vt:lpstr>
      <vt:lpstr>FY17</vt:lpstr>
      <vt:lpstr>FY16</vt:lpstr>
      <vt:lpstr>FY15</vt:lpstr>
      <vt:lpstr>FY14</vt:lpstr>
      <vt:lpstr>FY13</vt:lpstr>
      <vt:lpstr>'FY18'!TitleRegion.1.a2.i22.1</vt:lpstr>
      <vt:lpstr>'FY19'!TitleRegion.1.a2.i22.1</vt:lpstr>
      <vt:lpstr>'FY20'!TitleRegion.1.a2.i22.1</vt:lpstr>
      <vt:lpstr>'FY21'!TitleRegion.1.a2.i22.1</vt:lpstr>
      <vt:lpstr>'FY22'!TitleRegion.1.a2.i22.1</vt:lpstr>
      <vt:lpstr>'FY23'!TitleRegion.1.a2.i22.1</vt:lpstr>
      <vt:lpstr>'FY24'!TitleRegion.1.a2.i22.1</vt:lpstr>
      <vt:lpstr>'FY17'!TitleRegion2.a2.i23.2</vt:lpstr>
      <vt:lpstr>'FY16'!TitleRegion3.a2.i27.3</vt:lpstr>
      <vt:lpstr>'FY15'!TitleRegion4.a2.i25.4</vt:lpstr>
      <vt:lpstr>'FY14'!TitleRegion5.a2.i19.5</vt:lpstr>
      <vt:lpstr>'FY13'!TitleRegion6.a2.i19.6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Feickert, Beth</dc:creator>
  <cp:lastModifiedBy>Feickert, Beth</cp:lastModifiedBy>
  <dcterms:created xsi:type="dcterms:W3CDTF">2018-06-14T00:20:32Z</dcterms:created>
  <dcterms:modified xsi:type="dcterms:W3CDTF">2023-10-26T20:09:05Z</dcterms:modified>
</cp:coreProperties>
</file>